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oeduca-my.sharepoint.com/personal/avaliacao_rioeduca_net/Documents/Avaliações/ADR Atividade Diagnóstica em Rede/2023/4 BIM 23/Tiragem e Distribuição/"/>
    </mc:Choice>
  </mc:AlternateContent>
  <xr:revisionPtr revIDLastSave="531" documentId="13_ncr:1_{AD4829F2-A50E-4C76-9D8A-6C434F0AEA61}" xr6:coauthVersionLast="47" xr6:coauthVersionMax="47" xr10:uidLastSave="{8CBCF1F4-6BE9-4265-8638-D2017E32E35D}"/>
  <bookViews>
    <workbookView xWindow="-3855" yWindow="-16320" windowWidth="29040" windowHeight="15840" xr2:uid="{3F86E802-95F8-41D3-9CC7-BAF7C41F233D}"/>
  </bookViews>
  <sheets>
    <sheet name="DISTRIBUIÇÃ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M8" i="1" l="1"/>
  <c r="AI8" i="1" s="1"/>
  <c r="AJ78" i="1"/>
  <c r="AM24" i="1"/>
  <c r="AI24" i="1" s="1"/>
  <c r="AN24" i="1"/>
  <c r="AJ24" i="1" s="1"/>
  <c r="AM25" i="1"/>
  <c r="AI25" i="1" s="1"/>
  <c r="AN25" i="1"/>
  <c r="AJ25" i="1" s="1"/>
  <c r="AM26" i="1"/>
  <c r="AI26" i="1" s="1"/>
  <c r="AN26" i="1"/>
  <c r="AJ26" i="1" s="1"/>
  <c r="AM27" i="1"/>
  <c r="AI27" i="1" s="1"/>
  <c r="AN27" i="1"/>
  <c r="AJ27" i="1" s="1"/>
  <c r="AM28" i="1"/>
  <c r="AI28" i="1" s="1"/>
  <c r="AN28" i="1"/>
  <c r="AJ28" i="1" s="1"/>
  <c r="AM29" i="1"/>
  <c r="AI29" i="1" s="1"/>
  <c r="AN29" i="1"/>
  <c r="AJ29" i="1" s="1"/>
  <c r="AM30" i="1"/>
  <c r="AI30" i="1" s="1"/>
  <c r="AN30" i="1"/>
  <c r="AJ30" i="1" s="1"/>
  <c r="AM31" i="1"/>
  <c r="AI31" i="1" s="1"/>
  <c r="AN31" i="1"/>
  <c r="AJ31" i="1" s="1"/>
  <c r="AM32" i="1"/>
  <c r="AI32" i="1" s="1"/>
  <c r="AN32" i="1"/>
  <c r="AJ32" i="1" s="1"/>
  <c r="AM33" i="1"/>
  <c r="AI33" i="1" s="1"/>
  <c r="AN33" i="1"/>
  <c r="AJ33" i="1" s="1"/>
  <c r="AM34" i="1"/>
  <c r="AI34" i="1" s="1"/>
  <c r="AN34" i="1"/>
  <c r="AJ34" i="1" s="1"/>
  <c r="AM35" i="1"/>
  <c r="AI35" i="1" s="1"/>
  <c r="AN35" i="1"/>
  <c r="AJ35" i="1" s="1"/>
  <c r="AM36" i="1"/>
  <c r="AI36" i="1" s="1"/>
  <c r="AN36" i="1"/>
  <c r="AJ36" i="1" s="1"/>
  <c r="AM37" i="1"/>
  <c r="AI37" i="1" s="1"/>
  <c r="AN37" i="1"/>
  <c r="AJ37" i="1" s="1"/>
  <c r="AM38" i="1"/>
  <c r="AI38" i="1" s="1"/>
  <c r="AN38" i="1"/>
  <c r="AJ38" i="1" s="1"/>
  <c r="AM39" i="1"/>
  <c r="AI39" i="1" s="1"/>
  <c r="AN39" i="1"/>
  <c r="AJ39" i="1" s="1"/>
  <c r="AM40" i="1"/>
  <c r="AI40" i="1" s="1"/>
  <c r="AN40" i="1"/>
  <c r="AJ40" i="1" s="1"/>
  <c r="AM41" i="1"/>
  <c r="AI41" i="1" s="1"/>
  <c r="AN41" i="1"/>
  <c r="AJ41" i="1" s="1"/>
  <c r="AM42" i="1"/>
  <c r="AI42" i="1" s="1"/>
  <c r="AN42" i="1"/>
  <c r="AJ42" i="1" s="1"/>
  <c r="AM43" i="1"/>
  <c r="AI43" i="1" s="1"/>
  <c r="AN43" i="1"/>
  <c r="AJ43" i="1" s="1"/>
  <c r="AM44" i="1"/>
  <c r="AI44" i="1" s="1"/>
  <c r="AN44" i="1"/>
  <c r="AJ44" i="1" s="1"/>
  <c r="AM45" i="1"/>
  <c r="AI45" i="1" s="1"/>
  <c r="AN45" i="1"/>
  <c r="AJ45" i="1" s="1"/>
  <c r="AM46" i="1"/>
  <c r="AI46" i="1" s="1"/>
  <c r="AN46" i="1"/>
  <c r="AJ46" i="1" s="1"/>
  <c r="AM47" i="1"/>
  <c r="AI47" i="1" s="1"/>
  <c r="AN47" i="1"/>
  <c r="AJ47" i="1" s="1"/>
  <c r="AM48" i="1"/>
  <c r="AI48" i="1" s="1"/>
  <c r="AN48" i="1"/>
  <c r="AJ48" i="1" s="1"/>
  <c r="AM49" i="1"/>
  <c r="AI49" i="1" s="1"/>
  <c r="AN49" i="1"/>
  <c r="AJ49" i="1" s="1"/>
  <c r="AM50" i="1"/>
  <c r="AI50" i="1" s="1"/>
  <c r="AN50" i="1"/>
  <c r="AJ50" i="1" s="1"/>
  <c r="AM51" i="1"/>
  <c r="AI51" i="1" s="1"/>
  <c r="AN51" i="1"/>
  <c r="AJ51" i="1" s="1"/>
  <c r="AM52" i="1"/>
  <c r="AI52" i="1" s="1"/>
  <c r="AN52" i="1"/>
  <c r="AJ52" i="1" s="1"/>
  <c r="AM53" i="1"/>
  <c r="AI53" i="1" s="1"/>
  <c r="AN53" i="1"/>
  <c r="AJ53" i="1" s="1"/>
  <c r="AM54" i="1"/>
  <c r="AI54" i="1" s="1"/>
  <c r="AN54" i="1"/>
  <c r="AJ54" i="1" s="1"/>
  <c r="AM55" i="1"/>
  <c r="AI55" i="1" s="1"/>
  <c r="AN55" i="1"/>
  <c r="AJ55" i="1" s="1"/>
  <c r="AM56" i="1"/>
  <c r="AI56" i="1" s="1"/>
  <c r="AN56" i="1"/>
  <c r="AJ56" i="1" s="1"/>
  <c r="AM57" i="1"/>
  <c r="AI57" i="1" s="1"/>
  <c r="AN57" i="1"/>
  <c r="AJ57" i="1" s="1"/>
  <c r="AM58" i="1"/>
  <c r="AI58" i="1" s="1"/>
  <c r="AN58" i="1"/>
  <c r="AJ58" i="1" s="1"/>
  <c r="AM59" i="1"/>
  <c r="AI59" i="1" s="1"/>
  <c r="AN59" i="1"/>
  <c r="AJ59" i="1" s="1"/>
  <c r="AM60" i="1"/>
  <c r="AI60" i="1" s="1"/>
  <c r="AN60" i="1"/>
  <c r="AJ60" i="1" s="1"/>
  <c r="AM61" i="1"/>
  <c r="AI61" i="1" s="1"/>
  <c r="AN61" i="1"/>
  <c r="AJ61" i="1" s="1"/>
  <c r="AM62" i="1"/>
  <c r="AI62" i="1" s="1"/>
  <c r="AN62" i="1"/>
  <c r="AJ62" i="1" s="1"/>
  <c r="AM63" i="1"/>
  <c r="AI63" i="1" s="1"/>
  <c r="AN63" i="1"/>
  <c r="AJ63" i="1" s="1"/>
  <c r="AM64" i="1"/>
  <c r="AI64" i="1" s="1"/>
  <c r="AN64" i="1"/>
  <c r="AJ64" i="1" s="1"/>
  <c r="AM65" i="1"/>
  <c r="AI65" i="1" s="1"/>
  <c r="AN65" i="1"/>
  <c r="AJ65" i="1" s="1"/>
  <c r="AM66" i="1"/>
  <c r="AI66" i="1" s="1"/>
  <c r="AN66" i="1"/>
  <c r="AJ66" i="1" s="1"/>
  <c r="AM67" i="1"/>
  <c r="AI67" i="1" s="1"/>
  <c r="AN67" i="1"/>
  <c r="AJ67" i="1" s="1"/>
  <c r="AM68" i="1"/>
  <c r="AI68" i="1" s="1"/>
  <c r="AN68" i="1"/>
  <c r="AJ68" i="1" s="1"/>
  <c r="AM69" i="1"/>
  <c r="AI69" i="1" s="1"/>
  <c r="AN69" i="1"/>
  <c r="AJ69" i="1" s="1"/>
  <c r="AM70" i="1"/>
  <c r="AI70" i="1" s="1"/>
  <c r="AN70" i="1"/>
  <c r="AJ70" i="1" s="1"/>
  <c r="AM71" i="1"/>
  <c r="AI71" i="1" s="1"/>
  <c r="AN71" i="1"/>
  <c r="AJ71" i="1" s="1"/>
  <c r="AM72" i="1"/>
  <c r="AI72" i="1" s="1"/>
  <c r="AN72" i="1"/>
  <c r="AJ72" i="1" s="1"/>
  <c r="AM73" i="1"/>
  <c r="AI73" i="1" s="1"/>
  <c r="AN73" i="1"/>
  <c r="AJ73" i="1" s="1"/>
  <c r="AM74" i="1"/>
  <c r="AI74" i="1" s="1"/>
  <c r="AN74" i="1"/>
  <c r="AJ74" i="1" s="1"/>
  <c r="AM75" i="1"/>
  <c r="AI75" i="1" s="1"/>
  <c r="AN75" i="1"/>
  <c r="AJ75" i="1" s="1"/>
  <c r="AM76" i="1"/>
  <c r="AI76" i="1" s="1"/>
  <c r="AN76" i="1"/>
  <c r="AJ76" i="1" s="1"/>
  <c r="AM77" i="1"/>
  <c r="AI77" i="1" s="1"/>
  <c r="AN77" i="1"/>
  <c r="AJ77" i="1" s="1"/>
  <c r="AM78" i="1"/>
  <c r="AI78" i="1" s="1"/>
  <c r="AN78" i="1"/>
  <c r="AM79" i="1"/>
  <c r="AI79" i="1" s="1"/>
  <c r="AN79" i="1"/>
  <c r="AJ79" i="1" s="1"/>
  <c r="AM80" i="1"/>
  <c r="AI80" i="1" s="1"/>
  <c r="AN80" i="1"/>
  <c r="AJ80" i="1" s="1"/>
  <c r="AM81" i="1"/>
  <c r="AI81" i="1" s="1"/>
  <c r="AN81" i="1"/>
  <c r="AJ81" i="1" s="1"/>
  <c r="AM82" i="1"/>
  <c r="AI82" i="1" s="1"/>
  <c r="AN82" i="1"/>
  <c r="AJ82" i="1" s="1"/>
  <c r="AM83" i="1"/>
  <c r="AI83" i="1" s="1"/>
  <c r="AN83" i="1"/>
  <c r="AJ83" i="1" s="1"/>
  <c r="AM84" i="1"/>
  <c r="AI84" i="1" s="1"/>
  <c r="AN84" i="1"/>
  <c r="AJ84" i="1" s="1"/>
  <c r="AM85" i="1"/>
  <c r="AI85" i="1" s="1"/>
  <c r="AN85" i="1"/>
  <c r="AJ85" i="1" s="1"/>
  <c r="AM86" i="1"/>
  <c r="AI86" i="1" s="1"/>
  <c r="AN86" i="1"/>
  <c r="AJ86" i="1" s="1"/>
  <c r="AM87" i="1"/>
  <c r="AI87" i="1" s="1"/>
  <c r="AN87" i="1"/>
  <c r="AJ87" i="1" s="1"/>
  <c r="AM88" i="1"/>
  <c r="AI88" i="1" s="1"/>
  <c r="AN88" i="1"/>
  <c r="AJ88" i="1" s="1"/>
  <c r="AM89" i="1"/>
  <c r="AI89" i="1" s="1"/>
  <c r="AN89" i="1"/>
  <c r="AJ89" i="1" s="1"/>
  <c r="AM90" i="1"/>
  <c r="AI90" i="1" s="1"/>
  <c r="AN90" i="1"/>
  <c r="AJ90" i="1" s="1"/>
  <c r="AM91" i="1"/>
  <c r="AI91" i="1" s="1"/>
  <c r="AN91" i="1"/>
  <c r="AJ91" i="1" s="1"/>
  <c r="AM92" i="1"/>
  <c r="AI92" i="1" s="1"/>
  <c r="AN92" i="1"/>
  <c r="AJ92" i="1" s="1"/>
  <c r="AM93" i="1"/>
  <c r="AI93" i="1" s="1"/>
  <c r="AN93" i="1"/>
  <c r="AJ93" i="1" s="1"/>
  <c r="AM94" i="1"/>
  <c r="AI94" i="1" s="1"/>
  <c r="AN94" i="1"/>
  <c r="AJ94" i="1" s="1"/>
  <c r="AM95" i="1"/>
  <c r="AI95" i="1" s="1"/>
  <c r="AN95" i="1"/>
  <c r="AJ95" i="1" s="1"/>
  <c r="AM96" i="1"/>
  <c r="AI96" i="1" s="1"/>
  <c r="AN96" i="1"/>
  <c r="AJ96" i="1" s="1"/>
  <c r="AM97" i="1"/>
  <c r="AI97" i="1" s="1"/>
  <c r="AN97" i="1"/>
  <c r="AJ97" i="1" s="1"/>
  <c r="AM98" i="1"/>
  <c r="AI98" i="1" s="1"/>
  <c r="AN98" i="1"/>
  <c r="AJ98" i="1" s="1"/>
  <c r="AM99" i="1"/>
  <c r="AI99" i="1" s="1"/>
  <c r="AN99" i="1"/>
  <c r="AJ99" i="1" s="1"/>
  <c r="AM100" i="1"/>
  <c r="AI100" i="1" s="1"/>
  <c r="AN100" i="1"/>
  <c r="AJ100" i="1" s="1"/>
  <c r="AM101" i="1"/>
  <c r="AI101" i="1" s="1"/>
  <c r="AN101" i="1"/>
  <c r="AJ101" i="1" s="1"/>
  <c r="AM102" i="1"/>
  <c r="AI102" i="1" s="1"/>
  <c r="AN102" i="1"/>
  <c r="AJ102" i="1" s="1"/>
  <c r="AM103" i="1"/>
  <c r="AI103" i="1" s="1"/>
  <c r="AN103" i="1"/>
  <c r="AJ103" i="1" s="1"/>
  <c r="AM104" i="1"/>
  <c r="AI104" i="1" s="1"/>
  <c r="AN104" i="1"/>
  <c r="AJ104" i="1" s="1"/>
  <c r="AM105" i="1"/>
  <c r="AI105" i="1" s="1"/>
  <c r="AN105" i="1"/>
  <c r="AJ105" i="1" s="1"/>
  <c r="AM106" i="1"/>
  <c r="AI106" i="1" s="1"/>
  <c r="AN106" i="1"/>
  <c r="AJ106" i="1" s="1"/>
  <c r="AM107" i="1"/>
  <c r="AI107" i="1" s="1"/>
  <c r="AN107" i="1"/>
  <c r="AJ107" i="1" s="1"/>
  <c r="AM108" i="1"/>
  <c r="AI108" i="1" s="1"/>
  <c r="AN108" i="1"/>
  <c r="AJ108" i="1" s="1"/>
  <c r="AM109" i="1"/>
  <c r="AI109" i="1" s="1"/>
  <c r="AN109" i="1"/>
  <c r="AJ109" i="1" s="1"/>
  <c r="AM110" i="1"/>
  <c r="AI110" i="1" s="1"/>
  <c r="AN110" i="1"/>
  <c r="AJ110" i="1" s="1"/>
  <c r="AM111" i="1"/>
  <c r="AI111" i="1" s="1"/>
  <c r="AN111" i="1"/>
  <c r="AJ111" i="1" s="1"/>
  <c r="AM112" i="1"/>
  <c r="AI112" i="1" s="1"/>
  <c r="AN112" i="1"/>
  <c r="AJ112" i="1" s="1"/>
  <c r="AM113" i="1"/>
  <c r="AI113" i="1" s="1"/>
  <c r="AN113" i="1"/>
  <c r="AJ113" i="1" s="1"/>
  <c r="AM114" i="1"/>
  <c r="AI114" i="1" s="1"/>
  <c r="AN114" i="1"/>
  <c r="AJ114" i="1" s="1"/>
  <c r="AM115" i="1"/>
  <c r="AI115" i="1" s="1"/>
  <c r="AN115" i="1"/>
  <c r="AJ115" i="1" s="1"/>
  <c r="AM116" i="1"/>
  <c r="AI116" i="1" s="1"/>
  <c r="AN116" i="1"/>
  <c r="AJ116" i="1" s="1"/>
  <c r="AM117" i="1"/>
  <c r="AI117" i="1" s="1"/>
  <c r="AN117" i="1"/>
  <c r="AJ117" i="1" s="1"/>
  <c r="AM118" i="1"/>
  <c r="AI118" i="1" s="1"/>
  <c r="AN118" i="1"/>
  <c r="AJ118" i="1" s="1"/>
  <c r="AM119" i="1"/>
  <c r="AI119" i="1" s="1"/>
  <c r="AN119" i="1"/>
  <c r="AJ119" i="1" s="1"/>
  <c r="AM120" i="1"/>
  <c r="AI120" i="1" s="1"/>
  <c r="AN120" i="1"/>
  <c r="AJ120" i="1" s="1"/>
  <c r="AM121" i="1"/>
  <c r="AI121" i="1" s="1"/>
  <c r="AN121" i="1"/>
  <c r="AJ121" i="1" s="1"/>
  <c r="AM122" i="1"/>
  <c r="AI122" i="1" s="1"/>
  <c r="AN122" i="1"/>
  <c r="AJ122" i="1" s="1"/>
  <c r="AM123" i="1"/>
  <c r="AI123" i="1" s="1"/>
  <c r="AN123" i="1"/>
  <c r="AJ123" i="1" s="1"/>
  <c r="AM124" i="1"/>
  <c r="AI124" i="1" s="1"/>
  <c r="AN124" i="1"/>
  <c r="AJ124" i="1" s="1"/>
  <c r="AM125" i="1"/>
  <c r="AI125" i="1" s="1"/>
  <c r="AN125" i="1"/>
  <c r="AJ125" i="1" s="1"/>
  <c r="AM126" i="1"/>
  <c r="AI126" i="1" s="1"/>
  <c r="AN126" i="1"/>
  <c r="AJ126" i="1" s="1"/>
  <c r="AM127" i="1"/>
  <c r="AI127" i="1" s="1"/>
  <c r="AN127" i="1"/>
  <c r="AJ127" i="1" s="1"/>
  <c r="AM128" i="1"/>
  <c r="AI128" i="1" s="1"/>
  <c r="AN128" i="1"/>
  <c r="AJ128" i="1" s="1"/>
  <c r="AM129" i="1"/>
  <c r="AI129" i="1" s="1"/>
  <c r="AN129" i="1"/>
  <c r="AJ129" i="1" s="1"/>
  <c r="AM130" i="1"/>
  <c r="AI130" i="1" s="1"/>
  <c r="AN130" i="1"/>
  <c r="AJ130" i="1" s="1"/>
  <c r="AM131" i="1"/>
  <c r="AI131" i="1" s="1"/>
  <c r="AN131" i="1"/>
  <c r="AJ131" i="1" s="1"/>
  <c r="AM132" i="1"/>
  <c r="AI132" i="1" s="1"/>
  <c r="AN132" i="1"/>
  <c r="AJ132" i="1" s="1"/>
  <c r="AM133" i="1"/>
  <c r="AI133" i="1" s="1"/>
  <c r="AN133" i="1"/>
  <c r="AJ133" i="1" s="1"/>
  <c r="AM134" i="1"/>
  <c r="AI134" i="1" s="1"/>
  <c r="AN134" i="1"/>
  <c r="AJ134" i="1" s="1"/>
  <c r="AM135" i="1"/>
  <c r="AI135" i="1" s="1"/>
  <c r="AN135" i="1"/>
  <c r="AJ135" i="1" s="1"/>
  <c r="AM136" i="1"/>
  <c r="AI136" i="1" s="1"/>
  <c r="AN136" i="1"/>
  <c r="AJ136" i="1" s="1"/>
  <c r="AM137" i="1"/>
  <c r="AI137" i="1" s="1"/>
  <c r="AN137" i="1"/>
  <c r="AJ137" i="1" s="1"/>
  <c r="AM138" i="1"/>
  <c r="AI138" i="1" s="1"/>
  <c r="AN138" i="1"/>
  <c r="AJ138" i="1" s="1"/>
  <c r="AM139" i="1"/>
  <c r="AI139" i="1" s="1"/>
  <c r="AN139" i="1"/>
  <c r="AJ139" i="1" s="1"/>
  <c r="AM140" i="1"/>
  <c r="AI140" i="1" s="1"/>
  <c r="AN140" i="1"/>
  <c r="AJ140" i="1" s="1"/>
  <c r="AM141" i="1"/>
  <c r="AI141" i="1" s="1"/>
  <c r="AN141" i="1"/>
  <c r="AJ141" i="1" s="1"/>
  <c r="AM142" i="1"/>
  <c r="AI142" i="1" s="1"/>
  <c r="AN142" i="1"/>
  <c r="AJ142" i="1" s="1"/>
  <c r="AM143" i="1"/>
  <c r="AI143" i="1" s="1"/>
  <c r="AN143" i="1"/>
  <c r="AJ143" i="1" s="1"/>
  <c r="AM144" i="1"/>
  <c r="AI144" i="1" s="1"/>
  <c r="AN144" i="1"/>
  <c r="AJ144" i="1" s="1"/>
  <c r="AM145" i="1"/>
  <c r="AI145" i="1" s="1"/>
  <c r="AN145" i="1"/>
  <c r="AJ145" i="1" s="1"/>
  <c r="AM146" i="1"/>
  <c r="AI146" i="1" s="1"/>
  <c r="AN146" i="1"/>
  <c r="AJ146" i="1" s="1"/>
  <c r="AM147" i="1"/>
  <c r="AI147" i="1" s="1"/>
  <c r="AN147" i="1"/>
  <c r="AJ147" i="1" s="1"/>
  <c r="AM148" i="1"/>
  <c r="AI148" i="1" s="1"/>
  <c r="AN148" i="1"/>
  <c r="AJ148" i="1" s="1"/>
  <c r="AM149" i="1"/>
  <c r="AI149" i="1" s="1"/>
  <c r="AN149" i="1"/>
  <c r="AJ149" i="1" s="1"/>
  <c r="AM150" i="1"/>
  <c r="AI150" i="1" s="1"/>
  <c r="AN150" i="1"/>
  <c r="AJ150" i="1" s="1"/>
  <c r="AM151" i="1"/>
  <c r="AI151" i="1" s="1"/>
  <c r="AN151" i="1"/>
  <c r="AJ151" i="1" s="1"/>
  <c r="AM152" i="1"/>
  <c r="AI152" i="1" s="1"/>
  <c r="AN152" i="1"/>
  <c r="AJ152" i="1" s="1"/>
  <c r="AM153" i="1"/>
  <c r="AI153" i="1" s="1"/>
  <c r="AN153" i="1"/>
  <c r="AJ153" i="1" s="1"/>
  <c r="AM154" i="1"/>
  <c r="AI154" i="1" s="1"/>
  <c r="AN154" i="1"/>
  <c r="AJ154" i="1" s="1"/>
  <c r="AM155" i="1"/>
  <c r="AI155" i="1" s="1"/>
  <c r="AN155" i="1"/>
  <c r="AJ155" i="1" s="1"/>
  <c r="AM156" i="1"/>
  <c r="AI156" i="1" s="1"/>
  <c r="AN156" i="1"/>
  <c r="AJ156" i="1" s="1"/>
  <c r="AM157" i="1"/>
  <c r="AI157" i="1" s="1"/>
  <c r="AN157" i="1"/>
  <c r="AJ157" i="1" s="1"/>
  <c r="AM158" i="1"/>
  <c r="AI158" i="1" s="1"/>
  <c r="AN158" i="1"/>
  <c r="AJ158" i="1" s="1"/>
  <c r="AM159" i="1"/>
  <c r="AI159" i="1" s="1"/>
  <c r="AN159" i="1"/>
  <c r="AJ159" i="1" s="1"/>
  <c r="AM160" i="1"/>
  <c r="AI160" i="1" s="1"/>
  <c r="AN160" i="1"/>
  <c r="AJ160" i="1" s="1"/>
  <c r="AM161" i="1"/>
  <c r="AI161" i="1" s="1"/>
  <c r="AN161" i="1"/>
  <c r="AJ161" i="1" s="1"/>
  <c r="AM162" i="1"/>
  <c r="AI162" i="1" s="1"/>
  <c r="AN162" i="1"/>
  <c r="AJ162" i="1" s="1"/>
  <c r="AM163" i="1"/>
  <c r="AI163" i="1" s="1"/>
  <c r="AN163" i="1"/>
  <c r="AJ163" i="1" s="1"/>
  <c r="AM164" i="1"/>
  <c r="AI164" i="1" s="1"/>
  <c r="AN164" i="1"/>
  <c r="AJ164" i="1" s="1"/>
  <c r="AM165" i="1"/>
  <c r="AI165" i="1" s="1"/>
  <c r="AN165" i="1"/>
  <c r="AJ165" i="1" s="1"/>
  <c r="AM166" i="1"/>
  <c r="AI166" i="1" s="1"/>
  <c r="AN166" i="1"/>
  <c r="AJ166" i="1" s="1"/>
  <c r="AM167" i="1"/>
  <c r="AI167" i="1" s="1"/>
  <c r="AN167" i="1"/>
  <c r="AJ167" i="1" s="1"/>
  <c r="AM168" i="1"/>
  <c r="AI168" i="1" s="1"/>
  <c r="AN168" i="1"/>
  <c r="AJ168" i="1" s="1"/>
  <c r="AM169" i="1"/>
  <c r="AI169" i="1" s="1"/>
  <c r="AN169" i="1"/>
  <c r="AJ169" i="1" s="1"/>
  <c r="AM170" i="1"/>
  <c r="AI170" i="1" s="1"/>
  <c r="AN170" i="1"/>
  <c r="AJ170" i="1" s="1"/>
  <c r="AM171" i="1"/>
  <c r="AI171" i="1" s="1"/>
  <c r="AN171" i="1"/>
  <c r="AJ171" i="1" s="1"/>
  <c r="AM172" i="1"/>
  <c r="AI172" i="1" s="1"/>
  <c r="AN172" i="1"/>
  <c r="AJ172" i="1" s="1"/>
  <c r="AM173" i="1"/>
  <c r="AI173" i="1" s="1"/>
  <c r="AN173" i="1"/>
  <c r="AJ173" i="1" s="1"/>
  <c r="AM174" i="1"/>
  <c r="AI174" i="1" s="1"/>
  <c r="AN174" i="1"/>
  <c r="AJ174" i="1" s="1"/>
  <c r="AM175" i="1"/>
  <c r="AI175" i="1" s="1"/>
  <c r="AN175" i="1"/>
  <c r="AJ175" i="1" s="1"/>
  <c r="AM176" i="1"/>
  <c r="AI176" i="1" s="1"/>
  <c r="AN176" i="1"/>
  <c r="AJ176" i="1" s="1"/>
  <c r="AM177" i="1"/>
  <c r="AI177" i="1" s="1"/>
  <c r="AN177" i="1"/>
  <c r="AJ177" i="1" s="1"/>
  <c r="AM178" i="1"/>
  <c r="AI178" i="1" s="1"/>
  <c r="AN178" i="1"/>
  <c r="AJ178" i="1" s="1"/>
  <c r="AM179" i="1"/>
  <c r="AI179" i="1" s="1"/>
  <c r="AN179" i="1"/>
  <c r="AJ179" i="1" s="1"/>
  <c r="AM180" i="1"/>
  <c r="AI180" i="1" s="1"/>
  <c r="AN180" i="1"/>
  <c r="AJ180" i="1" s="1"/>
  <c r="AM181" i="1"/>
  <c r="AI181" i="1" s="1"/>
  <c r="AN181" i="1"/>
  <c r="AJ181" i="1" s="1"/>
  <c r="AM182" i="1"/>
  <c r="AI182" i="1" s="1"/>
  <c r="AN182" i="1"/>
  <c r="AJ182" i="1" s="1"/>
  <c r="AM183" i="1"/>
  <c r="AI183" i="1" s="1"/>
  <c r="AN183" i="1"/>
  <c r="AJ183" i="1" s="1"/>
  <c r="AM184" i="1"/>
  <c r="AI184" i="1" s="1"/>
  <c r="AN184" i="1"/>
  <c r="AJ184" i="1" s="1"/>
  <c r="AM185" i="1"/>
  <c r="AI185" i="1" s="1"/>
  <c r="AN185" i="1"/>
  <c r="AJ185" i="1" s="1"/>
  <c r="AM186" i="1"/>
  <c r="AI186" i="1" s="1"/>
  <c r="AN186" i="1"/>
  <c r="AJ186" i="1" s="1"/>
  <c r="AM187" i="1"/>
  <c r="AI187" i="1" s="1"/>
  <c r="AN187" i="1"/>
  <c r="AJ187" i="1" s="1"/>
  <c r="AM188" i="1"/>
  <c r="AI188" i="1" s="1"/>
  <c r="AN188" i="1"/>
  <c r="AJ188" i="1" s="1"/>
  <c r="AM189" i="1"/>
  <c r="AI189" i="1" s="1"/>
  <c r="AN189" i="1"/>
  <c r="AJ189" i="1" s="1"/>
  <c r="AM190" i="1"/>
  <c r="AI190" i="1" s="1"/>
  <c r="AN190" i="1"/>
  <c r="AJ190" i="1" s="1"/>
  <c r="AM191" i="1"/>
  <c r="AI191" i="1" s="1"/>
  <c r="AN191" i="1"/>
  <c r="AJ191" i="1" s="1"/>
  <c r="AM192" i="1"/>
  <c r="AI192" i="1" s="1"/>
  <c r="AN192" i="1"/>
  <c r="AJ192" i="1" s="1"/>
  <c r="AM193" i="1"/>
  <c r="AI193" i="1" s="1"/>
  <c r="AN193" i="1"/>
  <c r="AJ193" i="1" s="1"/>
  <c r="AM194" i="1"/>
  <c r="AI194" i="1" s="1"/>
  <c r="AN194" i="1"/>
  <c r="AJ194" i="1" s="1"/>
  <c r="AM195" i="1"/>
  <c r="AI195" i="1" s="1"/>
  <c r="AN195" i="1"/>
  <c r="AJ195" i="1" s="1"/>
  <c r="AM196" i="1"/>
  <c r="AI196" i="1" s="1"/>
  <c r="AN196" i="1"/>
  <c r="AJ196" i="1" s="1"/>
  <c r="AM197" i="1"/>
  <c r="AI197" i="1" s="1"/>
  <c r="AN197" i="1"/>
  <c r="AJ197" i="1" s="1"/>
  <c r="AM198" i="1"/>
  <c r="AI198" i="1" s="1"/>
  <c r="AN198" i="1"/>
  <c r="AJ198" i="1" s="1"/>
  <c r="AM199" i="1"/>
  <c r="AI199" i="1" s="1"/>
  <c r="AN199" i="1"/>
  <c r="AJ199" i="1" s="1"/>
  <c r="AM200" i="1"/>
  <c r="AI200" i="1" s="1"/>
  <c r="AN200" i="1"/>
  <c r="AJ200" i="1" s="1"/>
  <c r="AM201" i="1"/>
  <c r="AI201" i="1" s="1"/>
  <c r="AN201" i="1"/>
  <c r="AJ201" i="1" s="1"/>
  <c r="AM202" i="1"/>
  <c r="AI202" i="1" s="1"/>
  <c r="AN202" i="1"/>
  <c r="AJ202" i="1" s="1"/>
  <c r="AM203" i="1"/>
  <c r="AI203" i="1" s="1"/>
  <c r="AN203" i="1"/>
  <c r="AJ203" i="1" s="1"/>
  <c r="AM204" i="1"/>
  <c r="AI204" i="1" s="1"/>
  <c r="AN204" i="1"/>
  <c r="AJ204" i="1" s="1"/>
  <c r="AM205" i="1"/>
  <c r="AI205" i="1" s="1"/>
  <c r="AN205" i="1"/>
  <c r="AJ205" i="1" s="1"/>
  <c r="AM206" i="1"/>
  <c r="AI206" i="1" s="1"/>
  <c r="AN206" i="1"/>
  <c r="AJ206" i="1" s="1"/>
  <c r="AM207" i="1"/>
  <c r="AI207" i="1" s="1"/>
  <c r="AN207" i="1"/>
  <c r="AJ207" i="1" s="1"/>
  <c r="AM208" i="1"/>
  <c r="AI208" i="1" s="1"/>
  <c r="AN208" i="1"/>
  <c r="AJ208" i="1" s="1"/>
  <c r="AM209" i="1"/>
  <c r="AI209" i="1" s="1"/>
  <c r="AN209" i="1"/>
  <c r="AJ209" i="1" s="1"/>
  <c r="AM210" i="1"/>
  <c r="AI210" i="1" s="1"/>
  <c r="AN210" i="1"/>
  <c r="AJ210" i="1" s="1"/>
  <c r="AM211" i="1"/>
  <c r="AI211" i="1" s="1"/>
  <c r="AN211" i="1"/>
  <c r="AJ211" i="1" s="1"/>
  <c r="AM212" i="1"/>
  <c r="AI212" i="1" s="1"/>
  <c r="AN212" i="1"/>
  <c r="AJ212" i="1" s="1"/>
  <c r="AM213" i="1"/>
  <c r="AI213" i="1" s="1"/>
  <c r="AN213" i="1"/>
  <c r="AJ213" i="1" s="1"/>
  <c r="AM214" i="1"/>
  <c r="AI214" i="1" s="1"/>
  <c r="AN214" i="1"/>
  <c r="AJ214" i="1" s="1"/>
  <c r="AM215" i="1"/>
  <c r="AI215" i="1" s="1"/>
  <c r="AN215" i="1"/>
  <c r="AJ215" i="1" s="1"/>
  <c r="AM216" i="1"/>
  <c r="AI216" i="1" s="1"/>
  <c r="AN216" i="1"/>
  <c r="AJ216" i="1" s="1"/>
  <c r="AM217" i="1"/>
  <c r="AI217" i="1" s="1"/>
  <c r="AN217" i="1"/>
  <c r="AJ217" i="1" s="1"/>
  <c r="AM218" i="1"/>
  <c r="AI218" i="1" s="1"/>
  <c r="AN218" i="1"/>
  <c r="AJ218" i="1" s="1"/>
  <c r="AM219" i="1"/>
  <c r="AI219" i="1" s="1"/>
  <c r="AN219" i="1"/>
  <c r="AJ219" i="1" s="1"/>
  <c r="AM220" i="1"/>
  <c r="AI220" i="1" s="1"/>
  <c r="AN220" i="1"/>
  <c r="AJ220" i="1" s="1"/>
  <c r="AM221" i="1"/>
  <c r="AI221" i="1" s="1"/>
  <c r="AN221" i="1"/>
  <c r="AJ221" i="1" s="1"/>
  <c r="AM222" i="1"/>
  <c r="AI222" i="1" s="1"/>
  <c r="AN222" i="1"/>
  <c r="AJ222" i="1" s="1"/>
  <c r="AM223" i="1"/>
  <c r="AI223" i="1" s="1"/>
  <c r="AN223" i="1"/>
  <c r="AJ223" i="1" s="1"/>
  <c r="AM224" i="1"/>
  <c r="AI224" i="1" s="1"/>
  <c r="AN224" i="1"/>
  <c r="AJ224" i="1" s="1"/>
  <c r="AM225" i="1"/>
  <c r="AI225" i="1" s="1"/>
  <c r="AN225" i="1"/>
  <c r="AJ225" i="1" s="1"/>
  <c r="AM226" i="1"/>
  <c r="AI226" i="1" s="1"/>
  <c r="AN226" i="1"/>
  <c r="AJ226" i="1" s="1"/>
  <c r="AM227" i="1"/>
  <c r="AI227" i="1" s="1"/>
  <c r="AN227" i="1"/>
  <c r="AJ227" i="1" s="1"/>
  <c r="AM228" i="1"/>
  <c r="AI228" i="1" s="1"/>
  <c r="AN228" i="1"/>
  <c r="AJ228" i="1" s="1"/>
  <c r="AM229" i="1"/>
  <c r="AI229" i="1" s="1"/>
  <c r="AN229" i="1"/>
  <c r="AJ229" i="1" s="1"/>
  <c r="AM230" i="1"/>
  <c r="AI230" i="1" s="1"/>
  <c r="AN230" i="1"/>
  <c r="AJ230" i="1" s="1"/>
  <c r="AM231" i="1"/>
  <c r="AI231" i="1" s="1"/>
  <c r="AN231" i="1"/>
  <c r="AJ231" i="1" s="1"/>
  <c r="AM232" i="1"/>
  <c r="AI232" i="1" s="1"/>
  <c r="AN232" i="1"/>
  <c r="AJ232" i="1" s="1"/>
  <c r="AM233" i="1"/>
  <c r="AI233" i="1" s="1"/>
  <c r="AN233" i="1"/>
  <c r="AJ233" i="1" s="1"/>
  <c r="AM234" i="1"/>
  <c r="AI234" i="1" s="1"/>
  <c r="AN234" i="1"/>
  <c r="AJ234" i="1" s="1"/>
  <c r="AM235" i="1"/>
  <c r="AI235" i="1" s="1"/>
  <c r="AN235" i="1"/>
  <c r="AJ235" i="1" s="1"/>
  <c r="AM236" i="1"/>
  <c r="AI236" i="1" s="1"/>
  <c r="AN236" i="1"/>
  <c r="AJ236" i="1" s="1"/>
  <c r="AM237" i="1"/>
  <c r="AI237" i="1" s="1"/>
  <c r="AN237" i="1"/>
  <c r="AJ237" i="1" s="1"/>
  <c r="AM238" i="1"/>
  <c r="AI238" i="1" s="1"/>
  <c r="AN238" i="1"/>
  <c r="AJ238" i="1" s="1"/>
  <c r="AM239" i="1"/>
  <c r="AI239" i="1" s="1"/>
  <c r="AN239" i="1"/>
  <c r="AJ239" i="1" s="1"/>
  <c r="AM240" i="1"/>
  <c r="AI240" i="1" s="1"/>
  <c r="AN240" i="1"/>
  <c r="AJ240" i="1" s="1"/>
  <c r="AM241" i="1"/>
  <c r="AI241" i="1" s="1"/>
  <c r="AN241" i="1"/>
  <c r="AJ241" i="1" s="1"/>
  <c r="AM242" i="1"/>
  <c r="AI242" i="1" s="1"/>
  <c r="AN242" i="1"/>
  <c r="AJ242" i="1" s="1"/>
  <c r="AM243" i="1"/>
  <c r="AI243" i="1" s="1"/>
  <c r="AN243" i="1"/>
  <c r="AJ243" i="1" s="1"/>
  <c r="AM244" i="1"/>
  <c r="AI244" i="1" s="1"/>
  <c r="AN244" i="1"/>
  <c r="AJ244" i="1" s="1"/>
  <c r="AM245" i="1"/>
  <c r="AI245" i="1" s="1"/>
  <c r="AN245" i="1"/>
  <c r="AJ245" i="1" s="1"/>
  <c r="AM246" i="1"/>
  <c r="AI246" i="1" s="1"/>
  <c r="AN246" i="1"/>
  <c r="AJ246" i="1" s="1"/>
  <c r="AM247" i="1"/>
  <c r="AI247" i="1" s="1"/>
  <c r="AN247" i="1"/>
  <c r="AJ247" i="1" s="1"/>
  <c r="AM248" i="1"/>
  <c r="AI248" i="1" s="1"/>
  <c r="AN248" i="1"/>
  <c r="AJ248" i="1" s="1"/>
  <c r="AM249" i="1"/>
  <c r="AI249" i="1" s="1"/>
  <c r="AN249" i="1"/>
  <c r="AJ249" i="1" s="1"/>
  <c r="AM250" i="1"/>
  <c r="AI250" i="1" s="1"/>
  <c r="AN250" i="1"/>
  <c r="AJ250" i="1" s="1"/>
  <c r="AM251" i="1"/>
  <c r="AI251" i="1" s="1"/>
  <c r="AN251" i="1"/>
  <c r="AJ251" i="1" s="1"/>
  <c r="AM252" i="1"/>
  <c r="AI252" i="1" s="1"/>
  <c r="AN252" i="1"/>
  <c r="AJ252" i="1" s="1"/>
  <c r="AM253" i="1"/>
  <c r="AI253" i="1" s="1"/>
  <c r="AN253" i="1"/>
  <c r="AJ253" i="1" s="1"/>
  <c r="AM254" i="1"/>
  <c r="AI254" i="1" s="1"/>
  <c r="AN254" i="1"/>
  <c r="AJ254" i="1" s="1"/>
  <c r="AM255" i="1"/>
  <c r="AI255" i="1" s="1"/>
  <c r="AN255" i="1"/>
  <c r="AJ255" i="1" s="1"/>
  <c r="AM256" i="1"/>
  <c r="AI256" i="1" s="1"/>
  <c r="AN256" i="1"/>
  <c r="AJ256" i="1" s="1"/>
  <c r="AM257" i="1"/>
  <c r="AI257" i="1" s="1"/>
  <c r="AN257" i="1"/>
  <c r="AJ257" i="1" s="1"/>
  <c r="AM258" i="1"/>
  <c r="AI258" i="1" s="1"/>
  <c r="AN258" i="1"/>
  <c r="AJ258" i="1" s="1"/>
  <c r="AM259" i="1"/>
  <c r="AI259" i="1" s="1"/>
  <c r="AN259" i="1"/>
  <c r="AJ259" i="1" s="1"/>
  <c r="AM260" i="1"/>
  <c r="AI260" i="1" s="1"/>
  <c r="AN260" i="1"/>
  <c r="AJ260" i="1" s="1"/>
  <c r="AM261" i="1"/>
  <c r="AI261" i="1" s="1"/>
  <c r="AN261" i="1"/>
  <c r="AJ261" i="1" s="1"/>
  <c r="AM262" i="1"/>
  <c r="AI262" i="1" s="1"/>
  <c r="AN262" i="1"/>
  <c r="AJ262" i="1" s="1"/>
  <c r="AM263" i="1"/>
  <c r="AI263" i="1" s="1"/>
  <c r="AN263" i="1"/>
  <c r="AJ263" i="1" s="1"/>
  <c r="AM264" i="1"/>
  <c r="AI264" i="1" s="1"/>
  <c r="AN264" i="1"/>
  <c r="AJ264" i="1" s="1"/>
  <c r="AM265" i="1"/>
  <c r="AI265" i="1" s="1"/>
  <c r="AN265" i="1"/>
  <c r="AJ265" i="1" s="1"/>
  <c r="AM266" i="1"/>
  <c r="AI266" i="1" s="1"/>
  <c r="AN266" i="1"/>
  <c r="AJ266" i="1" s="1"/>
  <c r="AM267" i="1"/>
  <c r="AI267" i="1" s="1"/>
  <c r="AN267" i="1"/>
  <c r="AJ267" i="1" s="1"/>
  <c r="AM268" i="1"/>
  <c r="AI268" i="1" s="1"/>
  <c r="AN268" i="1"/>
  <c r="AJ268" i="1" s="1"/>
  <c r="AM269" i="1"/>
  <c r="AI269" i="1" s="1"/>
  <c r="AN269" i="1"/>
  <c r="AJ269" i="1" s="1"/>
  <c r="AM270" i="1"/>
  <c r="AI270" i="1" s="1"/>
  <c r="AN270" i="1"/>
  <c r="AJ270" i="1" s="1"/>
  <c r="AM271" i="1"/>
  <c r="AI271" i="1" s="1"/>
  <c r="AN271" i="1"/>
  <c r="AJ271" i="1" s="1"/>
  <c r="AM272" i="1"/>
  <c r="AI272" i="1" s="1"/>
  <c r="AN272" i="1"/>
  <c r="AJ272" i="1" s="1"/>
  <c r="AM273" i="1"/>
  <c r="AI273" i="1" s="1"/>
  <c r="AN273" i="1"/>
  <c r="AJ273" i="1" s="1"/>
  <c r="AM274" i="1"/>
  <c r="AI274" i="1" s="1"/>
  <c r="AN274" i="1"/>
  <c r="AJ274" i="1" s="1"/>
  <c r="AM275" i="1"/>
  <c r="AI275" i="1" s="1"/>
  <c r="AN275" i="1"/>
  <c r="AJ275" i="1" s="1"/>
  <c r="AM276" i="1"/>
  <c r="AI276" i="1" s="1"/>
  <c r="AN276" i="1"/>
  <c r="AJ276" i="1" s="1"/>
  <c r="AM277" i="1"/>
  <c r="AI277" i="1" s="1"/>
  <c r="AN277" i="1"/>
  <c r="AJ277" i="1" s="1"/>
  <c r="AM278" i="1"/>
  <c r="AI278" i="1" s="1"/>
  <c r="AN278" i="1"/>
  <c r="AJ278" i="1" s="1"/>
  <c r="AM279" i="1"/>
  <c r="AI279" i="1" s="1"/>
  <c r="AN279" i="1"/>
  <c r="AJ279" i="1" s="1"/>
  <c r="AM280" i="1"/>
  <c r="AI280" i="1" s="1"/>
  <c r="AN280" i="1"/>
  <c r="AJ280" i="1" s="1"/>
  <c r="AM281" i="1"/>
  <c r="AI281" i="1" s="1"/>
  <c r="AN281" i="1"/>
  <c r="AJ281" i="1" s="1"/>
  <c r="AM282" i="1"/>
  <c r="AI282" i="1" s="1"/>
  <c r="AN282" i="1"/>
  <c r="AJ282" i="1" s="1"/>
  <c r="AM283" i="1"/>
  <c r="AI283" i="1" s="1"/>
  <c r="AN283" i="1"/>
  <c r="AJ283" i="1" s="1"/>
  <c r="AM284" i="1"/>
  <c r="AI284" i="1" s="1"/>
  <c r="AN284" i="1"/>
  <c r="AJ284" i="1" s="1"/>
  <c r="AM285" i="1"/>
  <c r="AI285" i="1" s="1"/>
  <c r="AN285" i="1"/>
  <c r="AJ285" i="1" s="1"/>
  <c r="AM286" i="1"/>
  <c r="AI286" i="1" s="1"/>
  <c r="AN286" i="1"/>
  <c r="AJ286" i="1" s="1"/>
  <c r="AM287" i="1"/>
  <c r="AI287" i="1" s="1"/>
  <c r="AN287" i="1"/>
  <c r="AJ287" i="1" s="1"/>
  <c r="AM288" i="1"/>
  <c r="AI288" i="1" s="1"/>
  <c r="AN288" i="1"/>
  <c r="AJ288" i="1" s="1"/>
  <c r="AM289" i="1"/>
  <c r="AI289" i="1" s="1"/>
  <c r="AN289" i="1"/>
  <c r="AJ289" i="1" s="1"/>
  <c r="AM290" i="1"/>
  <c r="AI290" i="1" s="1"/>
  <c r="AN290" i="1"/>
  <c r="AJ290" i="1" s="1"/>
  <c r="AM291" i="1"/>
  <c r="AI291" i="1" s="1"/>
  <c r="AN291" i="1"/>
  <c r="AJ291" i="1" s="1"/>
  <c r="AM292" i="1"/>
  <c r="AI292" i="1" s="1"/>
  <c r="AN292" i="1"/>
  <c r="AJ292" i="1" s="1"/>
  <c r="AM293" i="1"/>
  <c r="AI293" i="1" s="1"/>
  <c r="AN293" i="1"/>
  <c r="AJ293" i="1" s="1"/>
  <c r="AM294" i="1"/>
  <c r="AI294" i="1" s="1"/>
  <c r="AN294" i="1"/>
  <c r="AJ294" i="1" s="1"/>
  <c r="AM295" i="1"/>
  <c r="AI295" i="1" s="1"/>
  <c r="AN295" i="1"/>
  <c r="AJ295" i="1" s="1"/>
  <c r="AM296" i="1"/>
  <c r="AI296" i="1" s="1"/>
  <c r="AN296" i="1"/>
  <c r="AJ296" i="1" s="1"/>
  <c r="AM297" i="1"/>
  <c r="AI297" i="1" s="1"/>
  <c r="AN297" i="1"/>
  <c r="AJ297" i="1" s="1"/>
  <c r="AM298" i="1"/>
  <c r="AI298" i="1" s="1"/>
  <c r="AN298" i="1"/>
  <c r="AJ298" i="1" s="1"/>
  <c r="AM299" i="1"/>
  <c r="AI299" i="1" s="1"/>
  <c r="AN299" i="1"/>
  <c r="AJ299" i="1" s="1"/>
  <c r="AM300" i="1"/>
  <c r="AI300" i="1" s="1"/>
  <c r="AN300" i="1"/>
  <c r="AJ300" i="1" s="1"/>
  <c r="AM301" i="1"/>
  <c r="AI301" i="1" s="1"/>
  <c r="AN301" i="1"/>
  <c r="AJ301" i="1" s="1"/>
  <c r="AM302" i="1"/>
  <c r="AI302" i="1" s="1"/>
  <c r="AN302" i="1"/>
  <c r="AJ302" i="1" s="1"/>
  <c r="AM303" i="1"/>
  <c r="AI303" i="1" s="1"/>
  <c r="AN303" i="1"/>
  <c r="AJ303" i="1" s="1"/>
  <c r="AM304" i="1"/>
  <c r="AI304" i="1" s="1"/>
  <c r="AN304" i="1"/>
  <c r="AJ304" i="1" s="1"/>
  <c r="AM305" i="1"/>
  <c r="AI305" i="1" s="1"/>
  <c r="AN305" i="1"/>
  <c r="AJ305" i="1" s="1"/>
  <c r="AM306" i="1"/>
  <c r="AI306" i="1" s="1"/>
  <c r="AN306" i="1"/>
  <c r="AJ306" i="1" s="1"/>
  <c r="AM307" i="1"/>
  <c r="AI307" i="1" s="1"/>
  <c r="AN307" i="1"/>
  <c r="AJ307" i="1" s="1"/>
  <c r="AM308" i="1"/>
  <c r="AI308" i="1" s="1"/>
  <c r="AN308" i="1"/>
  <c r="AJ308" i="1" s="1"/>
  <c r="AM309" i="1"/>
  <c r="AI309" i="1" s="1"/>
  <c r="AN309" i="1"/>
  <c r="AJ309" i="1" s="1"/>
  <c r="AM310" i="1"/>
  <c r="AI310" i="1" s="1"/>
  <c r="AN310" i="1"/>
  <c r="AJ310" i="1" s="1"/>
  <c r="AM311" i="1"/>
  <c r="AI311" i="1" s="1"/>
  <c r="AN311" i="1"/>
  <c r="AJ311" i="1" s="1"/>
  <c r="AM312" i="1"/>
  <c r="AI312" i="1" s="1"/>
  <c r="AN312" i="1"/>
  <c r="AJ312" i="1" s="1"/>
  <c r="AM313" i="1"/>
  <c r="AI313" i="1" s="1"/>
  <c r="AN313" i="1"/>
  <c r="AJ313" i="1" s="1"/>
  <c r="AM314" i="1"/>
  <c r="AI314" i="1" s="1"/>
  <c r="AN314" i="1"/>
  <c r="AJ314" i="1" s="1"/>
  <c r="AM315" i="1"/>
  <c r="AI315" i="1" s="1"/>
  <c r="AN315" i="1"/>
  <c r="AJ315" i="1" s="1"/>
  <c r="AM316" i="1"/>
  <c r="AI316" i="1" s="1"/>
  <c r="AN316" i="1"/>
  <c r="AJ316" i="1" s="1"/>
  <c r="AM317" i="1"/>
  <c r="AI317" i="1" s="1"/>
  <c r="AN317" i="1"/>
  <c r="AJ317" i="1" s="1"/>
  <c r="AM318" i="1"/>
  <c r="AI318" i="1" s="1"/>
  <c r="AN318" i="1"/>
  <c r="AJ318" i="1" s="1"/>
  <c r="AM319" i="1"/>
  <c r="AI319" i="1" s="1"/>
  <c r="AN319" i="1"/>
  <c r="AJ319" i="1" s="1"/>
  <c r="AM320" i="1"/>
  <c r="AI320" i="1" s="1"/>
  <c r="AN320" i="1"/>
  <c r="AJ320" i="1" s="1"/>
  <c r="AM321" i="1"/>
  <c r="AI321" i="1" s="1"/>
  <c r="AN321" i="1"/>
  <c r="AJ321" i="1" s="1"/>
  <c r="AM322" i="1"/>
  <c r="AI322" i="1" s="1"/>
  <c r="AN322" i="1"/>
  <c r="AJ322" i="1" s="1"/>
  <c r="AM323" i="1"/>
  <c r="AI323" i="1" s="1"/>
  <c r="AN323" i="1"/>
  <c r="AJ323" i="1" s="1"/>
  <c r="AM324" i="1"/>
  <c r="AI324" i="1" s="1"/>
  <c r="AN324" i="1"/>
  <c r="AJ324" i="1" s="1"/>
  <c r="AM325" i="1"/>
  <c r="AI325" i="1" s="1"/>
  <c r="AN325" i="1"/>
  <c r="AJ325" i="1" s="1"/>
  <c r="AM326" i="1"/>
  <c r="AI326" i="1" s="1"/>
  <c r="AN326" i="1"/>
  <c r="AJ326" i="1" s="1"/>
  <c r="AM327" i="1"/>
  <c r="AI327" i="1" s="1"/>
  <c r="AN327" i="1"/>
  <c r="AJ327" i="1" s="1"/>
  <c r="AM328" i="1"/>
  <c r="AI328" i="1" s="1"/>
  <c r="AN328" i="1"/>
  <c r="AJ328" i="1" s="1"/>
  <c r="AM329" i="1"/>
  <c r="AI329" i="1" s="1"/>
  <c r="AN329" i="1"/>
  <c r="AJ329" i="1" s="1"/>
  <c r="AM330" i="1"/>
  <c r="AI330" i="1" s="1"/>
  <c r="AN330" i="1"/>
  <c r="AJ330" i="1" s="1"/>
  <c r="AM331" i="1"/>
  <c r="AI331" i="1" s="1"/>
  <c r="AN331" i="1"/>
  <c r="AJ331" i="1" s="1"/>
  <c r="AM332" i="1"/>
  <c r="AI332" i="1" s="1"/>
  <c r="AN332" i="1"/>
  <c r="AJ332" i="1" s="1"/>
  <c r="AM333" i="1"/>
  <c r="AI333" i="1" s="1"/>
  <c r="AN333" i="1"/>
  <c r="AJ333" i="1" s="1"/>
  <c r="AM334" i="1"/>
  <c r="AI334" i="1" s="1"/>
  <c r="AN334" i="1"/>
  <c r="AJ334" i="1" s="1"/>
  <c r="AM335" i="1"/>
  <c r="AI335" i="1" s="1"/>
  <c r="AN335" i="1"/>
  <c r="AJ335" i="1" s="1"/>
  <c r="AM336" i="1"/>
  <c r="AI336" i="1" s="1"/>
  <c r="AN336" i="1"/>
  <c r="AJ336" i="1" s="1"/>
  <c r="AM337" i="1"/>
  <c r="AI337" i="1" s="1"/>
  <c r="AN337" i="1"/>
  <c r="AJ337" i="1" s="1"/>
  <c r="AM338" i="1"/>
  <c r="AI338" i="1" s="1"/>
  <c r="AN338" i="1"/>
  <c r="AJ338" i="1" s="1"/>
  <c r="AM339" i="1"/>
  <c r="AI339" i="1" s="1"/>
  <c r="AN339" i="1"/>
  <c r="AJ339" i="1" s="1"/>
  <c r="AM340" i="1"/>
  <c r="AI340" i="1" s="1"/>
  <c r="AN340" i="1"/>
  <c r="AJ340" i="1" s="1"/>
  <c r="AM341" i="1"/>
  <c r="AI341" i="1" s="1"/>
  <c r="AN341" i="1"/>
  <c r="AJ341" i="1" s="1"/>
  <c r="AM342" i="1"/>
  <c r="AI342" i="1" s="1"/>
  <c r="AN342" i="1"/>
  <c r="AJ342" i="1" s="1"/>
  <c r="AM343" i="1"/>
  <c r="AI343" i="1" s="1"/>
  <c r="AN343" i="1"/>
  <c r="AJ343" i="1" s="1"/>
  <c r="AM344" i="1"/>
  <c r="AI344" i="1" s="1"/>
  <c r="AN344" i="1"/>
  <c r="AJ344" i="1" s="1"/>
  <c r="AM345" i="1"/>
  <c r="AI345" i="1" s="1"/>
  <c r="AN345" i="1"/>
  <c r="AJ345" i="1" s="1"/>
  <c r="AM346" i="1"/>
  <c r="AI346" i="1" s="1"/>
  <c r="AN346" i="1"/>
  <c r="AJ346" i="1" s="1"/>
  <c r="AM347" i="1"/>
  <c r="AI347" i="1" s="1"/>
  <c r="AN347" i="1"/>
  <c r="AJ347" i="1" s="1"/>
  <c r="AM348" i="1"/>
  <c r="AI348" i="1" s="1"/>
  <c r="AN348" i="1"/>
  <c r="AJ348" i="1" s="1"/>
  <c r="AM349" i="1"/>
  <c r="AI349" i="1" s="1"/>
  <c r="AN349" i="1"/>
  <c r="AJ349" i="1" s="1"/>
  <c r="AM350" i="1"/>
  <c r="AI350" i="1" s="1"/>
  <c r="AN350" i="1"/>
  <c r="AJ350" i="1" s="1"/>
  <c r="AM351" i="1"/>
  <c r="AI351" i="1" s="1"/>
  <c r="AN351" i="1"/>
  <c r="AJ351" i="1" s="1"/>
  <c r="AM352" i="1"/>
  <c r="AI352" i="1" s="1"/>
  <c r="AN352" i="1"/>
  <c r="AJ352" i="1" s="1"/>
  <c r="AM353" i="1"/>
  <c r="AI353" i="1" s="1"/>
  <c r="AN353" i="1"/>
  <c r="AJ353" i="1" s="1"/>
  <c r="AM354" i="1"/>
  <c r="AI354" i="1" s="1"/>
  <c r="AN354" i="1"/>
  <c r="AJ354" i="1" s="1"/>
  <c r="AM355" i="1"/>
  <c r="AI355" i="1" s="1"/>
  <c r="AN355" i="1"/>
  <c r="AJ355" i="1" s="1"/>
  <c r="AM356" i="1"/>
  <c r="AI356" i="1" s="1"/>
  <c r="AN356" i="1"/>
  <c r="AJ356" i="1" s="1"/>
  <c r="AM357" i="1"/>
  <c r="AI357" i="1" s="1"/>
  <c r="AN357" i="1"/>
  <c r="AJ357" i="1" s="1"/>
  <c r="AM358" i="1"/>
  <c r="AI358" i="1" s="1"/>
  <c r="AN358" i="1"/>
  <c r="AJ358" i="1" s="1"/>
  <c r="AM359" i="1"/>
  <c r="AI359" i="1" s="1"/>
  <c r="AN359" i="1"/>
  <c r="AJ359" i="1" s="1"/>
  <c r="AM360" i="1"/>
  <c r="AI360" i="1" s="1"/>
  <c r="AN360" i="1"/>
  <c r="AJ360" i="1" s="1"/>
  <c r="AM361" i="1"/>
  <c r="AI361" i="1" s="1"/>
  <c r="AN361" i="1"/>
  <c r="AJ361" i="1" s="1"/>
  <c r="AM362" i="1"/>
  <c r="AI362" i="1" s="1"/>
  <c r="AN362" i="1"/>
  <c r="AJ362" i="1" s="1"/>
  <c r="AM363" i="1"/>
  <c r="AI363" i="1" s="1"/>
  <c r="AN363" i="1"/>
  <c r="AJ363" i="1" s="1"/>
  <c r="AM364" i="1"/>
  <c r="AI364" i="1" s="1"/>
  <c r="AN364" i="1"/>
  <c r="AJ364" i="1" s="1"/>
  <c r="AM365" i="1"/>
  <c r="AI365" i="1" s="1"/>
  <c r="AN365" i="1"/>
  <c r="AJ365" i="1" s="1"/>
  <c r="AM366" i="1"/>
  <c r="AI366" i="1" s="1"/>
  <c r="AN366" i="1"/>
  <c r="AJ366" i="1" s="1"/>
  <c r="AM367" i="1"/>
  <c r="AI367" i="1" s="1"/>
  <c r="AN367" i="1"/>
  <c r="AJ367" i="1" s="1"/>
  <c r="AM368" i="1"/>
  <c r="AI368" i="1" s="1"/>
  <c r="AN368" i="1"/>
  <c r="AJ368" i="1" s="1"/>
  <c r="AM369" i="1"/>
  <c r="AI369" i="1" s="1"/>
  <c r="AN369" i="1"/>
  <c r="AJ369" i="1" s="1"/>
  <c r="AM370" i="1"/>
  <c r="AI370" i="1" s="1"/>
  <c r="AN370" i="1"/>
  <c r="AJ370" i="1" s="1"/>
  <c r="AM371" i="1"/>
  <c r="AI371" i="1" s="1"/>
  <c r="AN371" i="1"/>
  <c r="AJ371" i="1" s="1"/>
  <c r="AM372" i="1"/>
  <c r="AI372" i="1" s="1"/>
  <c r="AN372" i="1"/>
  <c r="AJ372" i="1" s="1"/>
  <c r="AM373" i="1"/>
  <c r="AI373" i="1" s="1"/>
  <c r="AN373" i="1"/>
  <c r="AJ373" i="1" s="1"/>
  <c r="AM374" i="1"/>
  <c r="AI374" i="1" s="1"/>
  <c r="AN374" i="1"/>
  <c r="AJ374" i="1" s="1"/>
  <c r="AM375" i="1"/>
  <c r="AI375" i="1" s="1"/>
  <c r="AN375" i="1"/>
  <c r="AJ375" i="1" s="1"/>
  <c r="AM376" i="1"/>
  <c r="AI376" i="1" s="1"/>
  <c r="AN376" i="1"/>
  <c r="AJ376" i="1" s="1"/>
  <c r="AM377" i="1"/>
  <c r="AI377" i="1" s="1"/>
  <c r="AN377" i="1"/>
  <c r="AJ377" i="1" s="1"/>
  <c r="AM378" i="1"/>
  <c r="AI378" i="1" s="1"/>
  <c r="AN378" i="1"/>
  <c r="AJ378" i="1" s="1"/>
  <c r="AM379" i="1"/>
  <c r="AI379" i="1" s="1"/>
  <c r="AN379" i="1"/>
  <c r="AJ379" i="1" s="1"/>
  <c r="AM380" i="1"/>
  <c r="AI380" i="1" s="1"/>
  <c r="AN380" i="1"/>
  <c r="AJ380" i="1" s="1"/>
  <c r="AM381" i="1"/>
  <c r="AI381" i="1" s="1"/>
  <c r="AN381" i="1"/>
  <c r="AJ381" i="1" s="1"/>
  <c r="AM382" i="1"/>
  <c r="AI382" i="1" s="1"/>
  <c r="AN382" i="1"/>
  <c r="AJ382" i="1" s="1"/>
  <c r="AM383" i="1"/>
  <c r="AI383" i="1" s="1"/>
  <c r="AN383" i="1"/>
  <c r="AJ383" i="1" s="1"/>
  <c r="AM384" i="1"/>
  <c r="AI384" i="1" s="1"/>
  <c r="AN384" i="1"/>
  <c r="AJ384" i="1" s="1"/>
  <c r="AM385" i="1"/>
  <c r="AI385" i="1" s="1"/>
  <c r="AN385" i="1"/>
  <c r="AJ385" i="1" s="1"/>
  <c r="AM386" i="1"/>
  <c r="AI386" i="1" s="1"/>
  <c r="AN386" i="1"/>
  <c r="AJ386" i="1" s="1"/>
  <c r="AM387" i="1"/>
  <c r="AI387" i="1" s="1"/>
  <c r="AN387" i="1"/>
  <c r="AJ387" i="1" s="1"/>
  <c r="AM388" i="1"/>
  <c r="AI388" i="1" s="1"/>
  <c r="AN388" i="1"/>
  <c r="AJ388" i="1" s="1"/>
  <c r="AM389" i="1"/>
  <c r="AI389" i="1" s="1"/>
  <c r="AN389" i="1"/>
  <c r="AJ389" i="1" s="1"/>
  <c r="AM390" i="1"/>
  <c r="AI390" i="1" s="1"/>
  <c r="AN390" i="1"/>
  <c r="AJ390" i="1" s="1"/>
  <c r="AM391" i="1"/>
  <c r="AI391" i="1" s="1"/>
  <c r="AN391" i="1"/>
  <c r="AJ391" i="1" s="1"/>
  <c r="AM392" i="1"/>
  <c r="AI392" i="1" s="1"/>
  <c r="AN392" i="1"/>
  <c r="AJ392" i="1" s="1"/>
  <c r="AM393" i="1"/>
  <c r="AI393" i="1" s="1"/>
  <c r="AN393" i="1"/>
  <c r="AJ393" i="1" s="1"/>
  <c r="AM394" i="1"/>
  <c r="AI394" i="1" s="1"/>
  <c r="AN394" i="1"/>
  <c r="AJ394" i="1" s="1"/>
  <c r="AM395" i="1"/>
  <c r="AI395" i="1" s="1"/>
  <c r="AN395" i="1"/>
  <c r="AJ395" i="1" s="1"/>
  <c r="AM396" i="1"/>
  <c r="AI396" i="1" s="1"/>
  <c r="AN396" i="1"/>
  <c r="AJ396" i="1" s="1"/>
  <c r="AM397" i="1"/>
  <c r="AI397" i="1" s="1"/>
  <c r="AN397" i="1"/>
  <c r="AJ397" i="1" s="1"/>
  <c r="AM398" i="1"/>
  <c r="AI398" i="1" s="1"/>
  <c r="AN398" i="1"/>
  <c r="AJ398" i="1" s="1"/>
  <c r="AM399" i="1"/>
  <c r="AI399" i="1" s="1"/>
  <c r="AN399" i="1"/>
  <c r="AJ399" i="1" s="1"/>
  <c r="AM400" i="1"/>
  <c r="AI400" i="1" s="1"/>
  <c r="AN400" i="1"/>
  <c r="AJ400" i="1" s="1"/>
  <c r="AM401" i="1"/>
  <c r="AI401" i="1" s="1"/>
  <c r="AN401" i="1"/>
  <c r="AJ401" i="1" s="1"/>
  <c r="AM402" i="1"/>
  <c r="AI402" i="1" s="1"/>
  <c r="AN402" i="1"/>
  <c r="AJ402" i="1" s="1"/>
  <c r="AM403" i="1"/>
  <c r="AI403" i="1" s="1"/>
  <c r="AN403" i="1"/>
  <c r="AJ403" i="1" s="1"/>
  <c r="AM404" i="1"/>
  <c r="AI404" i="1" s="1"/>
  <c r="AN404" i="1"/>
  <c r="AJ404" i="1" s="1"/>
  <c r="AM405" i="1"/>
  <c r="AI405" i="1" s="1"/>
  <c r="AN405" i="1"/>
  <c r="AJ405" i="1" s="1"/>
  <c r="AM406" i="1"/>
  <c r="AI406" i="1" s="1"/>
  <c r="AN406" i="1"/>
  <c r="AJ406" i="1" s="1"/>
  <c r="AM407" i="1"/>
  <c r="AI407" i="1" s="1"/>
  <c r="AN407" i="1"/>
  <c r="AJ407" i="1" s="1"/>
  <c r="AM408" i="1"/>
  <c r="AI408" i="1" s="1"/>
  <c r="AN408" i="1"/>
  <c r="AJ408" i="1" s="1"/>
  <c r="AM409" i="1"/>
  <c r="AI409" i="1" s="1"/>
  <c r="AN409" i="1"/>
  <c r="AJ409" i="1" s="1"/>
  <c r="AM410" i="1"/>
  <c r="AI410" i="1" s="1"/>
  <c r="AN410" i="1"/>
  <c r="AJ410" i="1" s="1"/>
  <c r="AM411" i="1"/>
  <c r="AI411" i="1" s="1"/>
  <c r="AN411" i="1"/>
  <c r="AJ411" i="1" s="1"/>
  <c r="AM412" i="1"/>
  <c r="AI412" i="1" s="1"/>
  <c r="AN412" i="1"/>
  <c r="AJ412" i="1" s="1"/>
  <c r="AM413" i="1"/>
  <c r="AI413" i="1" s="1"/>
  <c r="AN413" i="1"/>
  <c r="AJ413" i="1" s="1"/>
  <c r="AM414" i="1"/>
  <c r="AI414" i="1" s="1"/>
  <c r="AN414" i="1"/>
  <c r="AJ414" i="1" s="1"/>
  <c r="AM415" i="1"/>
  <c r="AI415" i="1" s="1"/>
  <c r="AN415" i="1"/>
  <c r="AJ415" i="1" s="1"/>
  <c r="AM416" i="1"/>
  <c r="AI416" i="1" s="1"/>
  <c r="AN416" i="1"/>
  <c r="AJ416" i="1" s="1"/>
  <c r="AM417" i="1"/>
  <c r="AI417" i="1" s="1"/>
  <c r="AN417" i="1"/>
  <c r="AJ417" i="1" s="1"/>
  <c r="AM418" i="1"/>
  <c r="AI418" i="1" s="1"/>
  <c r="AN418" i="1"/>
  <c r="AJ418" i="1" s="1"/>
  <c r="AM419" i="1"/>
  <c r="AI419" i="1" s="1"/>
  <c r="AN419" i="1"/>
  <c r="AJ419" i="1" s="1"/>
  <c r="AM420" i="1"/>
  <c r="AI420" i="1" s="1"/>
  <c r="AN420" i="1"/>
  <c r="AJ420" i="1" s="1"/>
  <c r="AM421" i="1"/>
  <c r="AI421" i="1" s="1"/>
  <c r="AN421" i="1"/>
  <c r="AJ421" i="1" s="1"/>
  <c r="AM422" i="1"/>
  <c r="AI422" i="1" s="1"/>
  <c r="AN422" i="1"/>
  <c r="AJ422" i="1" s="1"/>
  <c r="AM423" i="1"/>
  <c r="AI423" i="1" s="1"/>
  <c r="AN423" i="1"/>
  <c r="AJ423" i="1" s="1"/>
  <c r="AM424" i="1"/>
  <c r="AI424" i="1" s="1"/>
  <c r="AN424" i="1"/>
  <c r="AJ424" i="1" s="1"/>
  <c r="AM425" i="1"/>
  <c r="AI425" i="1" s="1"/>
  <c r="AN425" i="1"/>
  <c r="AJ425" i="1" s="1"/>
  <c r="AM426" i="1"/>
  <c r="AI426" i="1" s="1"/>
  <c r="AN426" i="1"/>
  <c r="AJ426" i="1" s="1"/>
  <c r="AM427" i="1"/>
  <c r="AI427" i="1" s="1"/>
  <c r="AN427" i="1"/>
  <c r="AJ427" i="1" s="1"/>
  <c r="AM428" i="1"/>
  <c r="AI428" i="1" s="1"/>
  <c r="AN428" i="1"/>
  <c r="AJ428" i="1" s="1"/>
  <c r="AM429" i="1"/>
  <c r="AI429" i="1" s="1"/>
  <c r="AN429" i="1"/>
  <c r="AJ429" i="1" s="1"/>
  <c r="AM430" i="1"/>
  <c r="AI430" i="1" s="1"/>
  <c r="AN430" i="1"/>
  <c r="AJ430" i="1" s="1"/>
  <c r="AM431" i="1"/>
  <c r="AI431" i="1" s="1"/>
  <c r="AN431" i="1"/>
  <c r="AJ431" i="1" s="1"/>
  <c r="AM432" i="1"/>
  <c r="AI432" i="1" s="1"/>
  <c r="AN432" i="1"/>
  <c r="AJ432" i="1" s="1"/>
  <c r="AM433" i="1"/>
  <c r="AI433" i="1" s="1"/>
  <c r="AN433" i="1"/>
  <c r="AJ433" i="1" s="1"/>
  <c r="AM434" i="1"/>
  <c r="AI434" i="1" s="1"/>
  <c r="AN434" i="1"/>
  <c r="AJ434" i="1" s="1"/>
  <c r="AM435" i="1"/>
  <c r="AI435" i="1" s="1"/>
  <c r="AN435" i="1"/>
  <c r="AJ435" i="1" s="1"/>
  <c r="AM436" i="1"/>
  <c r="AI436" i="1" s="1"/>
  <c r="AN436" i="1"/>
  <c r="AJ436" i="1" s="1"/>
  <c r="AM437" i="1"/>
  <c r="AI437" i="1" s="1"/>
  <c r="AN437" i="1"/>
  <c r="AJ437" i="1" s="1"/>
  <c r="AM438" i="1"/>
  <c r="AI438" i="1" s="1"/>
  <c r="AN438" i="1"/>
  <c r="AJ438" i="1" s="1"/>
  <c r="AM439" i="1"/>
  <c r="AI439" i="1" s="1"/>
  <c r="AN439" i="1"/>
  <c r="AJ439" i="1" s="1"/>
  <c r="AM440" i="1"/>
  <c r="AI440" i="1" s="1"/>
  <c r="AN440" i="1"/>
  <c r="AJ440" i="1" s="1"/>
  <c r="AM441" i="1"/>
  <c r="AI441" i="1" s="1"/>
  <c r="AN441" i="1"/>
  <c r="AJ441" i="1" s="1"/>
  <c r="AM442" i="1"/>
  <c r="AI442" i="1" s="1"/>
  <c r="AN442" i="1"/>
  <c r="AJ442" i="1" s="1"/>
  <c r="AM443" i="1"/>
  <c r="AI443" i="1" s="1"/>
  <c r="AN443" i="1"/>
  <c r="AJ443" i="1" s="1"/>
  <c r="AM444" i="1"/>
  <c r="AI444" i="1" s="1"/>
  <c r="AN444" i="1"/>
  <c r="AJ444" i="1" s="1"/>
  <c r="AM445" i="1"/>
  <c r="AI445" i="1" s="1"/>
  <c r="AN445" i="1"/>
  <c r="AJ445" i="1" s="1"/>
  <c r="AM446" i="1"/>
  <c r="AI446" i="1" s="1"/>
  <c r="AN446" i="1"/>
  <c r="AJ446" i="1" s="1"/>
  <c r="AM447" i="1"/>
  <c r="AI447" i="1" s="1"/>
  <c r="AN447" i="1"/>
  <c r="AJ447" i="1" s="1"/>
  <c r="AM448" i="1"/>
  <c r="AI448" i="1" s="1"/>
  <c r="AN448" i="1"/>
  <c r="AJ448" i="1" s="1"/>
  <c r="AM449" i="1"/>
  <c r="AI449" i="1" s="1"/>
  <c r="AN449" i="1"/>
  <c r="AJ449" i="1" s="1"/>
  <c r="AM450" i="1"/>
  <c r="AI450" i="1" s="1"/>
  <c r="AN450" i="1"/>
  <c r="AJ450" i="1" s="1"/>
  <c r="AM451" i="1"/>
  <c r="AI451" i="1" s="1"/>
  <c r="AN451" i="1"/>
  <c r="AJ451" i="1" s="1"/>
  <c r="AM452" i="1"/>
  <c r="AI452" i="1" s="1"/>
  <c r="AN452" i="1"/>
  <c r="AJ452" i="1" s="1"/>
  <c r="AM453" i="1"/>
  <c r="AI453" i="1" s="1"/>
  <c r="AN453" i="1"/>
  <c r="AJ453" i="1" s="1"/>
  <c r="AM454" i="1"/>
  <c r="AI454" i="1" s="1"/>
  <c r="AN454" i="1"/>
  <c r="AJ454" i="1" s="1"/>
  <c r="AM455" i="1"/>
  <c r="AI455" i="1" s="1"/>
  <c r="AN455" i="1"/>
  <c r="AJ455" i="1" s="1"/>
  <c r="AM456" i="1"/>
  <c r="AI456" i="1" s="1"/>
  <c r="AN456" i="1"/>
  <c r="AJ456" i="1" s="1"/>
  <c r="AM457" i="1"/>
  <c r="AI457" i="1" s="1"/>
  <c r="AN457" i="1"/>
  <c r="AJ457" i="1" s="1"/>
  <c r="AM458" i="1"/>
  <c r="AI458" i="1" s="1"/>
  <c r="AN458" i="1"/>
  <c r="AJ458" i="1" s="1"/>
  <c r="AM459" i="1"/>
  <c r="AI459" i="1" s="1"/>
  <c r="AN459" i="1"/>
  <c r="AJ459" i="1" s="1"/>
  <c r="AM460" i="1"/>
  <c r="AI460" i="1" s="1"/>
  <c r="AN460" i="1"/>
  <c r="AJ460" i="1" s="1"/>
  <c r="AM461" i="1"/>
  <c r="AI461" i="1" s="1"/>
  <c r="AN461" i="1"/>
  <c r="AJ461" i="1" s="1"/>
  <c r="AM462" i="1"/>
  <c r="AI462" i="1" s="1"/>
  <c r="AN462" i="1"/>
  <c r="AJ462" i="1" s="1"/>
  <c r="AM463" i="1"/>
  <c r="AI463" i="1" s="1"/>
  <c r="AN463" i="1"/>
  <c r="AJ463" i="1" s="1"/>
  <c r="AM464" i="1"/>
  <c r="AI464" i="1" s="1"/>
  <c r="AN464" i="1"/>
  <c r="AJ464" i="1" s="1"/>
  <c r="AM465" i="1"/>
  <c r="AI465" i="1" s="1"/>
  <c r="AN465" i="1"/>
  <c r="AJ465" i="1" s="1"/>
  <c r="AM466" i="1"/>
  <c r="AI466" i="1" s="1"/>
  <c r="AN466" i="1"/>
  <c r="AJ466" i="1" s="1"/>
  <c r="AM467" i="1"/>
  <c r="AI467" i="1" s="1"/>
  <c r="AN467" i="1"/>
  <c r="AJ467" i="1" s="1"/>
  <c r="AM468" i="1"/>
  <c r="AI468" i="1" s="1"/>
  <c r="AN468" i="1"/>
  <c r="AJ468" i="1" s="1"/>
  <c r="AM469" i="1"/>
  <c r="AI469" i="1" s="1"/>
  <c r="AN469" i="1"/>
  <c r="AJ469" i="1" s="1"/>
  <c r="AM470" i="1"/>
  <c r="AI470" i="1" s="1"/>
  <c r="AN470" i="1"/>
  <c r="AJ470" i="1" s="1"/>
  <c r="AM471" i="1"/>
  <c r="AI471" i="1" s="1"/>
  <c r="AN471" i="1"/>
  <c r="AJ471" i="1" s="1"/>
  <c r="AM472" i="1"/>
  <c r="AI472" i="1" s="1"/>
  <c r="AN472" i="1"/>
  <c r="AJ472" i="1" s="1"/>
  <c r="AM473" i="1"/>
  <c r="AI473" i="1" s="1"/>
  <c r="AN473" i="1"/>
  <c r="AJ473" i="1" s="1"/>
  <c r="AM474" i="1"/>
  <c r="AI474" i="1" s="1"/>
  <c r="AN474" i="1"/>
  <c r="AJ474" i="1" s="1"/>
  <c r="AM475" i="1"/>
  <c r="AI475" i="1" s="1"/>
  <c r="AN475" i="1"/>
  <c r="AJ475" i="1" s="1"/>
  <c r="AM476" i="1"/>
  <c r="AI476" i="1" s="1"/>
  <c r="AN476" i="1"/>
  <c r="AJ476" i="1" s="1"/>
  <c r="AM477" i="1"/>
  <c r="AI477" i="1" s="1"/>
  <c r="AN477" i="1"/>
  <c r="AJ477" i="1" s="1"/>
  <c r="AM478" i="1"/>
  <c r="AI478" i="1" s="1"/>
  <c r="AN478" i="1"/>
  <c r="AJ478" i="1" s="1"/>
  <c r="AM479" i="1"/>
  <c r="AI479" i="1" s="1"/>
  <c r="AN479" i="1"/>
  <c r="AJ479" i="1" s="1"/>
  <c r="AM480" i="1"/>
  <c r="AI480" i="1" s="1"/>
  <c r="AN480" i="1"/>
  <c r="AJ480" i="1" s="1"/>
  <c r="AM481" i="1"/>
  <c r="AI481" i="1" s="1"/>
  <c r="AN481" i="1"/>
  <c r="AJ481" i="1" s="1"/>
  <c r="AM482" i="1"/>
  <c r="AI482" i="1" s="1"/>
  <c r="AN482" i="1"/>
  <c r="AJ482" i="1" s="1"/>
  <c r="AM483" i="1"/>
  <c r="AI483" i="1" s="1"/>
  <c r="AN483" i="1"/>
  <c r="AJ483" i="1" s="1"/>
  <c r="AM484" i="1"/>
  <c r="AI484" i="1" s="1"/>
  <c r="AN484" i="1"/>
  <c r="AJ484" i="1" s="1"/>
  <c r="AM485" i="1"/>
  <c r="AI485" i="1" s="1"/>
  <c r="AN485" i="1"/>
  <c r="AJ485" i="1" s="1"/>
  <c r="AM486" i="1"/>
  <c r="AI486" i="1" s="1"/>
  <c r="AN486" i="1"/>
  <c r="AJ486" i="1" s="1"/>
  <c r="AM487" i="1"/>
  <c r="AI487" i="1" s="1"/>
  <c r="AN487" i="1"/>
  <c r="AJ487" i="1" s="1"/>
  <c r="AM488" i="1"/>
  <c r="AI488" i="1" s="1"/>
  <c r="AN488" i="1"/>
  <c r="AJ488" i="1" s="1"/>
  <c r="AM489" i="1"/>
  <c r="AI489" i="1" s="1"/>
  <c r="AN489" i="1"/>
  <c r="AJ489" i="1" s="1"/>
  <c r="AM490" i="1"/>
  <c r="AI490" i="1" s="1"/>
  <c r="AN490" i="1"/>
  <c r="AJ490" i="1" s="1"/>
  <c r="AM491" i="1"/>
  <c r="AI491" i="1" s="1"/>
  <c r="AN491" i="1"/>
  <c r="AJ491" i="1" s="1"/>
  <c r="AM492" i="1"/>
  <c r="AI492" i="1" s="1"/>
  <c r="AN492" i="1"/>
  <c r="AJ492" i="1" s="1"/>
  <c r="AM493" i="1"/>
  <c r="AI493" i="1" s="1"/>
  <c r="AN493" i="1"/>
  <c r="AJ493" i="1" s="1"/>
  <c r="AM494" i="1"/>
  <c r="AI494" i="1" s="1"/>
  <c r="AN494" i="1"/>
  <c r="AJ494" i="1" s="1"/>
  <c r="AM495" i="1"/>
  <c r="AI495" i="1" s="1"/>
  <c r="AN495" i="1"/>
  <c r="AJ495" i="1" s="1"/>
  <c r="AM496" i="1"/>
  <c r="AI496" i="1" s="1"/>
  <c r="AN496" i="1"/>
  <c r="AJ496" i="1" s="1"/>
  <c r="AM497" i="1"/>
  <c r="AI497" i="1" s="1"/>
  <c r="AN497" i="1"/>
  <c r="AJ497" i="1" s="1"/>
  <c r="AM498" i="1"/>
  <c r="AI498" i="1" s="1"/>
  <c r="AN498" i="1"/>
  <c r="AJ498" i="1" s="1"/>
  <c r="AM499" i="1"/>
  <c r="AI499" i="1" s="1"/>
  <c r="AN499" i="1"/>
  <c r="AJ499" i="1" s="1"/>
  <c r="AM500" i="1"/>
  <c r="AI500" i="1" s="1"/>
  <c r="AN500" i="1"/>
  <c r="AJ500" i="1" s="1"/>
  <c r="AM501" i="1"/>
  <c r="AI501" i="1" s="1"/>
  <c r="AN501" i="1"/>
  <c r="AJ501" i="1" s="1"/>
  <c r="AM502" i="1"/>
  <c r="AI502" i="1" s="1"/>
  <c r="AN502" i="1"/>
  <c r="AJ502" i="1" s="1"/>
  <c r="AM503" i="1"/>
  <c r="AI503" i="1" s="1"/>
  <c r="AN503" i="1"/>
  <c r="AJ503" i="1" s="1"/>
  <c r="AM504" i="1"/>
  <c r="AI504" i="1" s="1"/>
  <c r="AN504" i="1"/>
  <c r="AJ504" i="1" s="1"/>
  <c r="AM505" i="1"/>
  <c r="AI505" i="1" s="1"/>
  <c r="AN505" i="1"/>
  <c r="AJ505" i="1" s="1"/>
  <c r="AM506" i="1"/>
  <c r="AI506" i="1" s="1"/>
  <c r="AN506" i="1"/>
  <c r="AJ506" i="1" s="1"/>
  <c r="AM507" i="1"/>
  <c r="AI507" i="1" s="1"/>
  <c r="AN507" i="1"/>
  <c r="AJ507" i="1" s="1"/>
  <c r="AM508" i="1"/>
  <c r="AI508" i="1" s="1"/>
  <c r="AN508" i="1"/>
  <c r="AJ508" i="1" s="1"/>
  <c r="AM509" i="1"/>
  <c r="AI509" i="1" s="1"/>
  <c r="AN509" i="1"/>
  <c r="AJ509" i="1" s="1"/>
  <c r="AM510" i="1"/>
  <c r="AI510" i="1" s="1"/>
  <c r="AN510" i="1"/>
  <c r="AJ510" i="1" s="1"/>
  <c r="AM511" i="1"/>
  <c r="AI511" i="1" s="1"/>
  <c r="AN511" i="1"/>
  <c r="AJ511" i="1" s="1"/>
  <c r="AM512" i="1"/>
  <c r="AI512" i="1" s="1"/>
  <c r="AN512" i="1"/>
  <c r="AJ512" i="1" s="1"/>
  <c r="AM513" i="1"/>
  <c r="AI513" i="1" s="1"/>
  <c r="AN513" i="1"/>
  <c r="AJ513" i="1" s="1"/>
  <c r="AM514" i="1"/>
  <c r="AI514" i="1" s="1"/>
  <c r="AN514" i="1"/>
  <c r="AJ514" i="1" s="1"/>
  <c r="AM515" i="1"/>
  <c r="AI515" i="1" s="1"/>
  <c r="AN515" i="1"/>
  <c r="AJ515" i="1" s="1"/>
  <c r="AM516" i="1"/>
  <c r="AI516" i="1" s="1"/>
  <c r="AN516" i="1"/>
  <c r="AJ516" i="1" s="1"/>
  <c r="AM517" i="1"/>
  <c r="AI517" i="1" s="1"/>
  <c r="AN517" i="1"/>
  <c r="AJ517" i="1" s="1"/>
  <c r="AM518" i="1"/>
  <c r="AI518" i="1" s="1"/>
  <c r="AN518" i="1"/>
  <c r="AJ518" i="1" s="1"/>
  <c r="AM519" i="1"/>
  <c r="AI519" i="1" s="1"/>
  <c r="AN519" i="1"/>
  <c r="AJ519" i="1" s="1"/>
  <c r="AM520" i="1"/>
  <c r="AI520" i="1" s="1"/>
  <c r="AN520" i="1"/>
  <c r="AJ520" i="1" s="1"/>
  <c r="AM521" i="1"/>
  <c r="AI521" i="1" s="1"/>
  <c r="AN521" i="1"/>
  <c r="AJ521" i="1" s="1"/>
  <c r="AM522" i="1"/>
  <c r="AI522" i="1" s="1"/>
  <c r="AN522" i="1"/>
  <c r="AJ522" i="1" s="1"/>
  <c r="AM523" i="1"/>
  <c r="AI523" i="1" s="1"/>
  <c r="AN523" i="1"/>
  <c r="AJ523" i="1" s="1"/>
  <c r="AM524" i="1"/>
  <c r="AI524" i="1" s="1"/>
  <c r="AN524" i="1"/>
  <c r="AJ524" i="1" s="1"/>
  <c r="AM525" i="1"/>
  <c r="AI525" i="1" s="1"/>
  <c r="AN525" i="1"/>
  <c r="AJ525" i="1" s="1"/>
  <c r="AM526" i="1"/>
  <c r="AI526" i="1" s="1"/>
  <c r="AN526" i="1"/>
  <c r="AJ526" i="1" s="1"/>
  <c r="AM527" i="1"/>
  <c r="AI527" i="1" s="1"/>
  <c r="AN527" i="1"/>
  <c r="AJ527" i="1" s="1"/>
  <c r="AM528" i="1"/>
  <c r="AI528" i="1" s="1"/>
  <c r="AN528" i="1"/>
  <c r="AJ528" i="1" s="1"/>
  <c r="AM529" i="1"/>
  <c r="AI529" i="1" s="1"/>
  <c r="AN529" i="1"/>
  <c r="AJ529" i="1" s="1"/>
  <c r="AM530" i="1"/>
  <c r="AI530" i="1" s="1"/>
  <c r="AN530" i="1"/>
  <c r="AJ530" i="1" s="1"/>
  <c r="AM531" i="1"/>
  <c r="AI531" i="1" s="1"/>
  <c r="AN531" i="1"/>
  <c r="AJ531" i="1" s="1"/>
  <c r="AM532" i="1"/>
  <c r="AI532" i="1" s="1"/>
  <c r="AN532" i="1"/>
  <c r="AJ532" i="1" s="1"/>
  <c r="AM533" i="1"/>
  <c r="AI533" i="1" s="1"/>
  <c r="AN533" i="1"/>
  <c r="AJ533" i="1" s="1"/>
  <c r="AM534" i="1"/>
  <c r="AI534" i="1" s="1"/>
  <c r="AN534" i="1"/>
  <c r="AJ534" i="1" s="1"/>
  <c r="AM535" i="1"/>
  <c r="AI535" i="1" s="1"/>
  <c r="AN535" i="1"/>
  <c r="AJ535" i="1" s="1"/>
  <c r="AM536" i="1"/>
  <c r="AI536" i="1" s="1"/>
  <c r="AN536" i="1"/>
  <c r="AJ536" i="1" s="1"/>
  <c r="AM537" i="1"/>
  <c r="AI537" i="1" s="1"/>
  <c r="AN537" i="1"/>
  <c r="AJ537" i="1" s="1"/>
  <c r="AM538" i="1"/>
  <c r="AI538" i="1" s="1"/>
  <c r="AN538" i="1"/>
  <c r="AJ538" i="1" s="1"/>
  <c r="AM539" i="1"/>
  <c r="AI539" i="1" s="1"/>
  <c r="AN539" i="1"/>
  <c r="AJ539" i="1" s="1"/>
  <c r="AM540" i="1"/>
  <c r="AI540" i="1" s="1"/>
  <c r="AN540" i="1"/>
  <c r="AJ540" i="1" s="1"/>
  <c r="AM541" i="1"/>
  <c r="AI541" i="1" s="1"/>
  <c r="AN541" i="1"/>
  <c r="AJ541" i="1" s="1"/>
  <c r="AM542" i="1"/>
  <c r="AI542" i="1" s="1"/>
  <c r="AN542" i="1"/>
  <c r="AJ542" i="1" s="1"/>
  <c r="AM543" i="1"/>
  <c r="AI543" i="1" s="1"/>
  <c r="AN543" i="1"/>
  <c r="AJ543" i="1" s="1"/>
  <c r="AM544" i="1"/>
  <c r="AI544" i="1" s="1"/>
  <c r="AN544" i="1"/>
  <c r="AJ544" i="1" s="1"/>
  <c r="AM545" i="1"/>
  <c r="AI545" i="1" s="1"/>
  <c r="AN545" i="1"/>
  <c r="AJ545" i="1" s="1"/>
  <c r="AM546" i="1"/>
  <c r="AI546" i="1" s="1"/>
  <c r="AN546" i="1"/>
  <c r="AJ546" i="1" s="1"/>
  <c r="AM547" i="1"/>
  <c r="AI547" i="1" s="1"/>
  <c r="AN547" i="1"/>
  <c r="AJ547" i="1" s="1"/>
  <c r="AM548" i="1"/>
  <c r="AI548" i="1" s="1"/>
  <c r="AN548" i="1"/>
  <c r="AJ548" i="1" s="1"/>
  <c r="AM549" i="1"/>
  <c r="AI549" i="1" s="1"/>
  <c r="AN549" i="1"/>
  <c r="AJ549" i="1" s="1"/>
  <c r="AM550" i="1"/>
  <c r="AI550" i="1" s="1"/>
  <c r="AN550" i="1"/>
  <c r="AJ550" i="1" s="1"/>
  <c r="AM551" i="1"/>
  <c r="AI551" i="1" s="1"/>
  <c r="AN551" i="1"/>
  <c r="AJ551" i="1" s="1"/>
  <c r="AM552" i="1"/>
  <c r="AI552" i="1" s="1"/>
  <c r="AN552" i="1"/>
  <c r="AJ552" i="1" s="1"/>
  <c r="AM553" i="1"/>
  <c r="AI553" i="1" s="1"/>
  <c r="AN553" i="1"/>
  <c r="AJ553" i="1" s="1"/>
  <c r="AM554" i="1"/>
  <c r="AI554" i="1" s="1"/>
  <c r="AN554" i="1"/>
  <c r="AJ554" i="1" s="1"/>
  <c r="AM555" i="1"/>
  <c r="AI555" i="1" s="1"/>
  <c r="AN555" i="1"/>
  <c r="AJ555" i="1" s="1"/>
  <c r="AM556" i="1"/>
  <c r="AI556" i="1" s="1"/>
  <c r="AN556" i="1"/>
  <c r="AJ556" i="1" s="1"/>
  <c r="AM557" i="1"/>
  <c r="AI557" i="1" s="1"/>
  <c r="AN557" i="1"/>
  <c r="AJ557" i="1" s="1"/>
  <c r="AM558" i="1"/>
  <c r="AI558" i="1" s="1"/>
  <c r="AN558" i="1"/>
  <c r="AJ558" i="1" s="1"/>
  <c r="AM559" i="1"/>
  <c r="AI559" i="1" s="1"/>
  <c r="AN559" i="1"/>
  <c r="AJ559" i="1" s="1"/>
  <c r="AM560" i="1"/>
  <c r="AI560" i="1" s="1"/>
  <c r="AN560" i="1"/>
  <c r="AJ560" i="1" s="1"/>
  <c r="AM561" i="1"/>
  <c r="AI561" i="1" s="1"/>
  <c r="AN561" i="1"/>
  <c r="AJ561" i="1" s="1"/>
  <c r="AM562" i="1"/>
  <c r="AI562" i="1" s="1"/>
  <c r="AN562" i="1"/>
  <c r="AJ562" i="1" s="1"/>
  <c r="AM563" i="1"/>
  <c r="AI563" i="1" s="1"/>
  <c r="AN563" i="1"/>
  <c r="AJ563" i="1" s="1"/>
  <c r="AM564" i="1"/>
  <c r="AI564" i="1" s="1"/>
  <c r="AN564" i="1"/>
  <c r="AJ564" i="1" s="1"/>
  <c r="AM565" i="1"/>
  <c r="AI565" i="1" s="1"/>
  <c r="AN565" i="1"/>
  <c r="AJ565" i="1" s="1"/>
  <c r="AM566" i="1"/>
  <c r="AI566" i="1" s="1"/>
  <c r="AN566" i="1"/>
  <c r="AJ566" i="1" s="1"/>
  <c r="AM567" i="1"/>
  <c r="AI567" i="1" s="1"/>
  <c r="AN567" i="1"/>
  <c r="AJ567" i="1" s="1"/>
  <c r="AM568" i="1"/>
  <c r="AI568" i="1" s="1"/>
  <c r="AN568" i="1"/>
  <c r="AJ568" i="1" s="1"/>
  <c r="AM569" i="1"/>
  <c r="AI569" i="1" s="1"/>
  <c r="AN569" i="1"/>
  <c r="AJ569" i="1" s="1"/>
  <c r="AM570" i="1"/>
  <c r="AI570" i="1" s="1"/>
  <c r="AN570" i="1"/>
  <c r="AJ570" i="1" s="1"/>
  <c r="AM571" i="1"/>
  <c r="AI571" i="1" s="1"/>
  <c r="AN571" i="1"/>
  <c r="AJ571" i="1" s="1"/>
  <c r="AM572" i="1"/>
  <c r="AI572" i="1" s="1"/>
  <c r="AN572" i="1"/>
  <c r="AJ572" i="1" s="1"/>
  <c r="AM573" i="1"/>
  <c r="AI573" i="1" s="1"/>
  <c r="AN573" i="1"/>
  <c r="AJ573" i="1" s="1"/>
  <c r="AM574" i="1"/>
  <c r="AI574" i="1" s="1"/>
  <c r="AN574" i="1"/>
  <c r="AJ574" i="1" s="1"/>
  <c r="AM575" i="1"/>
  <c r="AI575" i="1" s="1"/>
  <c r="AN575" i="1"/>
  <c r="AJ575" i="1" s="1"/>
  <c r="AM576" i="1"/>
  <c r="AI576" i="1" s="1"/>
  <c r="AN576" i="1"/>
  <c r="AJ576" i="1" s="1"/>
  <c r="AM577" i="1"/>
  <c r="AI577" i="1" s="1"/>
  <c r="AN577" i="1"/>
  <c r="AJ577" i="1" s="1"/>
  <c r="AM578" i="1"/>
  <c r="AI578" i="1" s="1"/>
  <c r="AN578" i="1"/>
  <c r="AJ578" i="1" s="1"/>
  <c r="AM579" i="1"/>
  <c r="AI579" i="1" s="1"/>
  <c r="AN579" i="1"/>
  <c r="AJ579" i="1" s="1"/>
  <c r="AM580" i="1"/>
  <c r="AI580" i="1" s="1"/>
  <c r="AN580" i="1"/>
  <c r="AJ580" i="1" s="1"/>
  <c r="AM581" i="1"/>
  <c r="AI581" i="1" s="1"/>
  <c r="AN581" i="1"/>
  <c r="AJ581" i="1" s="1"/>
  <c r="AM582" i="1"/>
  <c r="AI582" i="1" s="1"/>
  <c r="AN582" i="1"/>
  <c r="AJ582" i="1" s="1"/>
  <c r="AM583" i="1"/>
  <c r="AI583" i="1" s="1"/>
  <c r="AN583" i="1"/>
  <c r="AJ583" i="1" s="1"/>
  <c r="AM584" i="1"/>
  <c r="AI584" i="1" s="1"/>
  <c r="AN584" i="1"/>
  <c r="AJ584" i="1" s="1"/>
  <c r="AM585" i="1"/>
  <c r="AI585" i="1" s="1"/>
  <c r="AN585" i="1"/>
  <c r="AJ585" i="1" s="1"/>
  <c r="AM586" i="1"/>
  <c r="AI586" i="1" s="1"/>
  <c r="AN586" i="1"/>
  <c r="AJ586" i="1" s="1"/>
  <c r="AM587" i="1"/>
  <c r="AI587" i="1" s="1"/>
  <c r="AN587" i="1"/>
  <c r="AJ587" i="1" s="1"/>
  <c r="AM588" i="1"/>
  <c r="AI588" i="1" s="1"/>
  <c r="AN588" i="1"/>
  <c r="AJ588" i="1" s="1"/>
  <c r="AM589" i="1"/>
  <c r="AI589" i="1" s="1"/>
  <c r="AN589" i="1"/>
  <c r="AJ589" i="1" s="1"/>
  <c r="AM590" i="1"/>
  <c r="AI590" i="1" s="1"/>
  <c r="AN590" i="1"/>
  <c r="AJ590" i="1" s="1"/>
  <c r="AM591" i="1"/>
  <c r="AI591" i="1" s="1"/>
  <c r="AN591" i="1"/>
  <c r="AJ591" i="1" s="1"/>
  <c r="AM592" i="1"/>
  <c r="AI592" i="1" s="1"/>
  <c r="AN592" i="1"/>
  <c r="AJ592" i="1" s="1"/>
  <c r="AM593" i="1"/>
  <c r="AI593" i="1" s="1"/>
  <c r="AN593" i="1"/>
  <c r="AJ593" i="1" s="1"/>
  <c r="AM594" i="1"/>
  <c r="AI594" i="1" s="1"/>
  <c r="AN594" i="1"/>
  <c r="AJ594" i="1" s="1"/>
  <c r="AM595" i="1"/>
  <c r="AI595" i="1" s="1"/>
  <c r="AN595" i="1"/>
  <c r="AJ595" i="1" s="1"/>
  <c r="AM596" i="1"/>
  <c r="AI596" i="1" s="1"/>
  <c r="AN596" i="1"/>
  <c r="AJ596" i="1" s="1"/>
  <c r="AM597" i="1"/>
  <c r="AI597" i="1" s="1"/>
  <c r="AN597" i="1"/>
  <c r="AJ597" i="1" s="1"/>
  <c r="AM598" i="1"/>
  <c r="AI598" i="1" s="1"/>
  <c r="AN598" i="1"/>
  <c r="AJ598" i="1" s="1"/>
  <c r="AM599" i="1"/>
  <c r="AI599" i="1" s="1"/>
  <c r="AN599" i="1"/>
  <c r="AJ599" i="1" s="1"/>
  <c r="AM600" i="1"/>
  <c r="AI600" i="1" s="1"/>
  <c r="AN600" i="1"/>
  <c r="AJ600" i="1" s="1"/>
  <c r="AM601" i="1"/>
  <c r="AI601" i="1" s="1"/>
  <c r="AN601" i="1"/>
  <c r="AJ601" i="1" s="1"/>
  <c r="AM602" i="1"/>
  <c r="AI602" i="1" s="1"/>
  <c r="AN602" i="1"/>
  <c r="AJ602" i="1" s="1"/>
  <c r="AM603" i="1"/>
  <c r="AI603" i="1" s="1"/>
  <c r="AN603" i="1"/>
  <c r="AJ603" i="1" s="1"/>
  <c r="AM604" i="1"/>
  <c r="AI604" i="1" s="1"/>
  <c r="AN604" i="1"/>
  <c r="AJ604" i="1" s="1"/>
  <c r="AM605" i="1"/>
  <c r="AI605" i="1" s="1"/>
  <c r="AN605" i="1"/>
  <c r="AJ605" i="1" s="1"/>
  <c r="AM606" i="1"/>
  <c r="AI606" i="1" s="1"/>
  <c r="AN606" i="1"/>
  <c r="AJ606" i="1" s="1"/>
  <c r="AM607" i="1"/>
  <c r="AI607" i="1" s="1"/>
  <c r="AN607" i="1"/>
  <c r="AJ607" i="1" s="1"/>
  <c r="AM608" i="1"/>
  <c r="AI608" i="1" s="1"/>
  <c r="AN608" i="1"/>
  <c r="AJ608" i="1" s="1"/>
  <c r="AM609" i="1"/>
  <c r="AI609" i="1" s="1"/>
  <c r="AN609" i="1"/>
  <c r="AJ609" i="1" s="1"/>
  <c r="AM610" i="1"/>
  <c r="AI610" i="1" s="1"/>
  <c r="AN610" i="1"/>
  <c r="AJ610" i="1" s="1"/>
  <c r="AM611" i="1"/>
  <c r="AI611" i="1" s="1"/>
  <c r="AN611" i="1"/>
  <c r="AJ611" i="1" s="1"/>
  <c r="AM612" i="1"/>
  <c r="AI612" i="1" s="1"/>
  <c r="AN612" i="1"/>
  <c r="AJ612" i="1" s="1"/>
  <c r="AM613" i="1"/>
  <c r="AI613" i="1" s="1"/>
  <c r="AN613" i="1"/>
  <c r="AJ613" i="1" s="1"/>
  <c r="AM614" i="1"/>
  <c r="AI614" i="1" s="1"/>
  <c r="AN614" i="1"/>
  <c r="AJ614" i="1" s="1"/>
  <c r="AM615" i="1"/>
  <c r="AI615" i="1" s="1"/>
  <c r="AN615" i="1"/>
  <c r="AJ615" i="1" s="1"/>
  <c r="AM616" i="1"/>
  <c r="AI616" i="1" s="1"/>
  <c r="AN616" i="1"/>
  <c r="AJ616" i="1" s="1"/>
  <c r="AM617" i="1"/>
  <c r="AI617" i="1" s="1"/>
  <c r="AN617" i="1"/>
  <c r="AJ617" i="1" s="1"/>
  <c r="AM618" i="1"/>
  <c r="AI618" i="1" s="1"/>
  <c r="AN618" i="1"/>
  <c r="AJ618" i="1" s="1"/>
  <c r="AM619" i="1"/>
  <c r="AI619" i="1" s="1"/>
  <c r="AN619" i="1"/>
  <c r="AJ619" i="1" s="1"/>
  <c r="AM620" i="1"/>
  <c r="AI620" i="1" s="1"/>
  <c r="AN620" i="1"/>
  <c r="AJ620" i="1" s="1"/>
  <c r="AM621" i="1"/>
  <c r="AI621" i="1" s="1"/>
  <c r="AN621" i="1"/>
  <c r="AJ621" i="1" s="1"/>
  <c r="AM622" i="1"/>
  <c r="AI622" i="1" s="1"/>
  <c r="AN622" i="1"/>
  <c r="AJ622" i="1" s="1"/>
  <c r="AM623" i="1"/>
  <c r="AI623" i="1" s="1"/>
  <c r="AN623" i="1"/>
  <c r="AJ623" i="1" s="1"/>
  <c r="AM624" i="1"/>
  <c r="AI624" i="1" s="1"/>
  <c r="AN624" i="1"/>
  <c r="AJ624" i="1" s="1"/>
  <c r="AM625" i="1"/>
  <c r="AI625" i="1" s="1"/>
  <c r="AN625" i="1"/>
  <c r="AJ625" i="1" s="1"/>
  <c r="AM626" i="1"/>
  <c r="AI626" i="1" s="1"/>
  <c r="AN626" i="1"/>
  <c r="AJ626" i="1" s="1"/>
  <c r="AM627" i="1"/>
  <c r="AI627" i="1" s="1"/>
  <c r="AN627" i="1"/>
  <c r="AJ627" i="1" s="1"/>
  <c r="AM628" i="1"/>
  <c r="AI628" i="1" s="1"/>
  <c r="AN628" i="1"/>
  <c r="AJ628" i="1" s="1"/>
  <c r="AM629" i="1"/>
  <c r="AI629" i="1" s="1"/>
  <c r="AN629" i="1"/>
  <c r="AJ629" i="1" s="1"/>
  <c r="AM630" i="1"/>
  <c r="AI630" i="1" s="1"/>
  <c r="AN630" i="1"/>
  <c r="AJ630" i="1" s="1"/>
  <c r="AM631" i="1"/>
  <c r="AI631" i="1" s="1"/>
  <c r="AN631" i="1"/>
  <c r="AJ631" i="1" s="1"/>
  <c r="AM632" i="1"/>
  <c r="AI632" i="1" s="1"/>
  <c r="AN632" i="1"/>
  <c r="AJ632" i="1" s="1"/>
  <c r="AM633" i="1"/>
  <c r="AI633" i="1" s="1"/>
  <c r="AN633" i="1"/>
  <c r="AJ633" i="1" s="1"/>
  <c r="AM634" i="1"/>
  <c r="AI634" i="1" s="1"/>
  <c r="AN634" i="1"/>
  <c r="AJ634" i="1" s="1"/>
  <c r="AM635" i="1"/>
  <c r="AI635" i="1" s="1"/>
  <c r="AN635" i="1"/>
  <c r="AJ635" i="1" s="1"/>
  <c r="AM636" i="1"/>
  <c r="AI636" i="1" s="1"/>
  <c r="AN636" i="1"/>
  <c r="AJ636" i="1" s="1"/>
  <c r="AM637" i="1"/>
  <c r="AI637" i="1" s="1"/>
  <c r="AN637" i="1"/>
  <c r="AJ637" i="1" s="1"/>
  <c r="AM638" i="1"/>
  <c r="AI638" i="1" s="1"/>
  <c r="AN638" i="1"/>
  <c r="AJ638" i="1" s="1"/>
  <c r="AM639" i="1"/>
  <c r="AI639" i="1" s="1"/>
  <c r="AN639" i="1"/>
  <c r="AJ639" i="1" s="1"/>
  <c r="AM640" i="1"/>
  <c r="AI640" i="1" s="1"/>
  <c r="AN640" i="1"/>
  <c r="AJ640" i="1" s="1"/>
  <c r="AM641" i="1"/>
  <c r="AI641" i="1" s="1"/>
  <c r="AN641" i="1"/>
  <c r="AJ641" i="1" s="1"/>
  <c r="AM642" i="1"/>
  <c r="AI642" i="1" s="1"/>
  <c r="AN642" i="1"/>
  <c r="AJ642" i="1" s="1"/>
  <c r="AM643" i="1"/>
  <c r="AI643" i="1" s="1"/>
  <c r="AN643" i="1"/>
  <c r="AJ643" i="1" s="1"/>
  <c r="AM644" i="1"/>
  <c r="AI644" i="1" s="1"/>
  <c r="AN644" i="1"/>
  <c r="AJ644" i="1" s="1"/>
  <c r="AM645" i="1"/>
  <c r="AI645" i="1" s="1"/>
  <c r="AN645" i="1"/>
  <c r="AJ645" i="1" s="1"/>
  <c r="AM646" i="1"/>
  <c r="AI646" i="1" s="1"/>
  <c r="AN646" i="1"/>
  <c r="AJ646" i="1" s="1"/>
  <c r="AM647" i="1"/>
  <c r="AI647" i="1" s="1"/>
  <c r="AN647" i="1"/>
  <c r="AJ647" i="1" s="1"/>
  <c r="AM648" i="1"/>
  <c r="AI648" i="1" s="1"/>
  <c r="AN648" i="1"/>
  <c r="AJ648" i="1" s="1"/>
  <c r="AM649" i="1"/>
  <c r="AI649" i="1" s="1"/>
  <c r="AN649" i="1"/>
  <c r="AJ649" i="1" s="1"/>
  <c r="AM650" i="1"/>
  <c r="AI650" i="1" s="1"/>
  <c r="AN650" i="1"/>
  <c r="AJ650" i="1" s="1"/>
  <c r="AM651" i="1"/>
  <c r="AI651" i="1" s="1"/>
  <c r="AN651" i="1"/>
  <c r="AJ651" i="1" s="1"/>
  <c r="AM652" i="1"/>
  <c r="AI652" i="1" s="1"/>
  <c r="AN652" i="1"/>
  <c r="AJ652" i="1" s="1"/>
  <c r="AM653" i="1"/>
  <c r="AI653" i="1" s="1"/>
  <c r="AN653" i="1"/>
  <c r="AJ653" i="1" s="1"/>
  <c r="AM654" i="1"/>
  <c r="AI654" i="1" s="1"/>
  <c r="AN654" i="1"/>
  <c r="AJ654" i="1" s="1"/>
  <c r="AM655" i="1"/>
  <c r="AI655" i="1" s="1"/>
  <c r="AN655" i="1"/>
  <c r="AJ655" i="1" s="1"/>
  <c r="AM656" i="1"/>
  <c r="AI656" i="1" s="1"/>
  <c r="AN656" i="1"/>
  <c r="AJ656" i="1" s="1"/>
  <c r="AM657" i="1"/>
  <c r="AI657" i="1" s="1"/>
  <c r="AN657" i="1"/>
  <c r="AJ657" i="1" s="1"/>
  <c r="AM658" i="1"/>
  <c r="AI658" i="1" s="1"/>
  <c r="AN658" i="1"/>
  <c r="AJ658" i="1" s="1"/>
  <c r="AM659" i="1"/>
  <c r="AI659" i="1" s="1"/>
  <c r="AN659" i="1"/>
  <c r="AJ659" i="1" s="1"/>
  <c r="AM660" i="1"/>
  <c r="AI660" i="1" s="1"/>
  <c r="AN660" i="1"/>
  <c r="AJ660" i="1" s="1"/>
  <c r="AM661" i="1"/>
  <c r="AI661" i="1" s="1"/>
  <c r="AN661" i="1"/>
  <c r="AJ661" i="1" s="1"/>
  <c r="AM662" i="1"/>
  <c r="AI662" i="1" s="1"/>
  <c r="AN662" i="1"/>
  <c r="AJ662" i="1" s="1"/>
  <c r="AM663" i="1"/>
  <c r="AI663" i="1" s="1"/>
  <c r="AN663" i="1"/>
  <c r="AJ663" i="1" s="1"/>
  <c r="AM664" i="1"/>
  <c r="AI664" i="1" s="1"/>
  <c r="AN664" i="1"/>
  <c r="AJ664" i="1" s="1"/>
  <c r="AM665" i="1"/>
  <c r="AI665" i="1" s="1"/>
  <c r="AN665" i="1"/>
  <c r="AJ665" i="1" s="1"/>
  <c r="AM666" i="1"/>
  <c r="AI666" i="1" s="1"/>
  <c r="AN666" i="1"/>
  <c r="AJ666" i="1" s="1"/>
  <c r="AM667" i="1"/>
  <c r="AI667" i="1" s="1"/>
  <c r="AN667" i="1"/>
  <c r="AJ667" i="1" s="1"/>
  <c r="AM668" i="1"/>
  <c r="AI668" i="1" s="1"/>
  <c r="AN668" i="1"/>
  <c r="AJ668" i="1" s="1"/>
  <c r="AM669" i="1"/>
  <c r="AI669" i="1" s="1"/>
  <c r="AN669" i="1"/>
  <c r="AJ669" i="1" s="1"/>
  <c r="AM670" i="1"/>
  <c r="AI670" i="1" s="1"/>
  <c r="AN670" i="1"/>
  <c r="AJ670" i="1" s="1"/>
  <c r="AM671" i="1"/>
  <c r="AI671" i="1" s="1"/>
  <c r="AN671" i="1"/>
  <c r="AJ671" i="1" s="1"/>
  <c r="AM672" i="1"/>
  <c r="AI672" i="1" s="1"/>
  <c r="AN672" i="1"/>
  <c r="AJ672" i="1" s="1"/>
  <c r="AM673" i="1"/>
  <c r="AI673" i="1" s="1"/>
  <c r="AN673" i="1"/>
  <c r="AJ673" i="1" s="1"/>
  <c r="AM674" i="1"/>
  <c r="AI674" i="1" s="1"/>
  <c r="AN674" i="1"/>
  <c r="AJ674" i="1" s="1"/>
  <c r="AM675" i="1"/>
  <c r="AI675" i="1" s="1"/>
  <c r="AN675" i="1"/>
  <c r="AJ675" i="1" s="1"/>
  <c r="AM676" i="1"/>
  <c r="AI676" i="1" s="1"/>
  <c r="AN676" i="1"/>
  <c r="AJ676" i="1" s="1"/>
  <c r="AM677" i="1"/>
  <c r="AI677" i="1" s="1"/>
  <c r="AN677" i="1"/>
  <c r="AJ677" i="1" s="1"/>
  <c r="AM678" i="1"/>
  <c r="AI678" i="1" s="1"/>
  <c r="AN678" i="1"/>
  <c r="AJ678" i="1" s="1"/>
  <c r="AM679" i="1"/>
  <c r="AI679" i="1" s="1"/>
  <c r="AN679" i="1"/>
  <c r="AJ679" i="1" s="1"/>
  <c r="AM680" i="1"/>
  <c r="AI680" i="1" s="1"/>
  <c r="AN680" i="1"/>
  <c r="AJ680" i="1" s="1"/>
  <c r="AM681" i="1"/>
  <c r="AI681" i="1" s="1"/>
  <c r="AN681" i="1"/>
  <c r="AJ681" i="1" s="1"/>
  <c r="AM682" i="1"/>
  <c r="AI682" i="1" s="1"/>
  <c r="AN682" i="1"/>
  <c r="AJ682" i="1" s="1"/>
  <c r="AM683" i="1"/>
  <c r="AI683" i="1" s="1"/>
  <c r="AN683" i="1"/>
  <c r="AJ683" i="1" s="1"/>
  <c r="AM684" i="1"/>
  <c r="AI684" i="1" s="1"/>
  <c r="AN684" i="1"/>
  <c r="AJ684" i="1" s="1"/>
  <c r="AM685" i="1"/>
  <c r="AI685" i="1" s="1"/>
  <c r="AN685" i="1"/>
  <c r="AJ685" i="1" s="1"/>
  <c r="AM686" i="1"/>
  <c r="AI686" i="1" s="1"/>
  <c r="AN686" i="1"/>
  <c r="AJ686" i="1" s="1"/>
  <c r="AM687" i="1"/>
  <c r="AI687" i="1" s="1"/>
  <c r="AN687" i="1"/>
  <c r="AJ687" i="1" s="1"/>
  <c r="AM688" i="1"/>
  <c r="AI688" i="1" s="1"/>
  <c r="AN688" i="1"/>
  <c r="AJ688" i="1" s="1"/>
  <c r="AM689" i="1"/>
  <c r="AI689" i="1" s="1"/>
  <c r="AN689" i="1"/>
  <c r="AJ689" i="1" s="1"/>
  <c r="AM690" i="1"/>
  <c r="AI690" i="1" s="1"/>
  <c r="AN690" i="1"/>
  <c r="AJ690" i="1" s="1"/>
  <c r="AM691" i="1"/>
  <c r="AI691" i="1" s="1"/>
  <c r="AN691" i="1"/>
  <c r="AJ691" i="1" s="1"/>
  <c r="AM692" i="1"/>
  <c r="AI692" i="1" s="1"/>
  <c r="AN692" i="1"/>
  <c r="AJ692" i="1" s="1"/>
  <c r="AM693" i="1"/>
  <c r="AI693" i="1" s="1"/>
  <c r="AN693" i="1"/>
  <c r="AJ693" i="1" s="1"/>
  <c r="AM694" i="1"/>
  <c r="AI694" i="1" s="1"/>
  <c r="AN694" i="1"/>
  <c r="AJ694" i="1" s="1"/>
  <c r="AM695" i="1"/>
  <c r="AI695" i="1" s="1"/>
  <c r="AN695" i="1"/>
  <c r="AJ695" i="1" s="1"/>
  <c r="AM696" i="1"/>
  <c r="AI696" i="1" s="1"/>
  <c r="AN696" i="1"/>
  <c r="AJ696" i="1" s="1"/>
  <c r="AM697" i="1"/>
  <c r="AI697" i="1" s="1"/>
  <c r="AN697" i="1"/>
  <c r="AJ697" i="1" s="1"/>
  <c r="AM698" i="1"/>
  <c r="AI698" i="1" s="1"/>
  <c r="AN698" i="1"/>
  <c r="AJ698" i="1" s="1"/>
  <c r="AM699" i="1"/>
  <c r="AI699" i="1" s="1"/>
  <c r="AN699" i="1"/>
  <c r="AJ699" i="1" s="1"/>
  <c r="AM700" i="1"/>
  <c r="AI700" i="1" s="1"/>
  <c r="AN700" i="1"/>
  <c r="AJ700" i="1" s="1"/>
  <c r="AM701" i="1"/>
  <c r="AI701" i="1" s="1"/>
  <c r="AN701" i="1"/>
  <c r="AJ701" i="1" s="1"/>
  <c r="AM702" i="1"/>
  <c r="AI702" i="1" s="1"/>
  <c r="AN702" i="1"/>
  <c r="AJ702" i="1" s="1"/>
  <c r="AM703" i="1"/>
  <c r="AI703" i="1" s="1"/>
  <c r="AN703" i="1"/>
  <c r="AJ703" i="1" s="1"/>
  <c r="AM704" i="1"/>
  <c r="AI704" i="1" s="1"/>
  <c r="AN704" i="1"/>
  <c r="AJ704" i="1" s="1"/>
  <c r="AM705" i="1"/>
  <c r="AI705" i="1" s="1"/>
  <c r="AN705" i="1"/>
  <c r="AJ705" i="1" s="1"/>
  <c r="AM706" i="1"/>
  <c r="AI706" i="1" s="1"/>
  <c r="AN706" i="1"/>
  <c r="AJ706" i="1" s="1"/>
  <c r="AM707" i="1"/>
  <c r="AI707" i="1" s="1"/>
  <c r="AN707" i="1"/>
  <c r="AJ707" i="1" s="1"/>
  <c r="AM708" i="1"/>
  <c r="AI708" i="1" s="1"/>
  <c r="AN708" i="1"/>
  <c r="AJ708" i="1" s="1"/>
  <c r="AM709" i="1"/>
  <c r="AI709" i="1" s="1"/>
  <c r="AN709" i="1"/>
  <c r="AJ709" i="1" s="1"/>
  <c r="AM710" i="1"/>
  <c r="AI710" i="1" s="1"/>
  <c r="AN710" i="1"/>
  <c r="AJ710" i="1" s="1"/>
  <c r="AM711" i="1"/>
  <c r="AI711" i="1" s="1"/>
  <c r="AN711" i="1"/>
  <c r="AJ711" i="1" s="1"/>
  <c r="AM712" i="1"/>
  <c r="AI712" i="1" s="1"/>
  <c r="AN712" i="1"/>
  <c r="AJ712" i="1" s="1"/>
  <c r="AM713" i="1"/>
  <c r="AI713" i="1" s="1"/>
  <c r="AN713" i="1"/>
  <c r="AJ713" i="1" s="1"/>
  <c r="AM714" i="1"/>
  <c r="AI714" i="1" s="1"/>
  <c r="AN714" i="1"/>
  <c r="AJ714" i="1" s="1"/>
  <c r="AM715" i="1"/>
  <c r="AI715" i="1" s="1"/>
  <c r="AN715" i="1"/>
  <c r="AJ715" i="1" s="1"/>
  <c r="AM716" i="1"/>
  <c r="AI716" i="1" s="1"/>
  <c r="AN716" i="1"/>
  <c r="AJ716" i="1" s="1"/>
  <c r="AM717" i="1"/>
  <c r="AI717" i="1" s="1"/>
  <c r="AN717" i="1"/>
  <c r="AJ717" i="1" s="1"/>
  <c r="AM718" i="1"/>
  <c r="AI718" i="1" s="1"/>
  <c r="AN718" i="1"/>
  <c r="AJ718" i="1" s="1"/>
  <c r="AM719" i="1"/>
  <c r="AI719" i="1" s="1"/>
  <c r="AN719" i="1"/>
  <c r="AJ719" i="1" s="1"/>
  <c r="AM720" i="1"/>
  <c r="AI720" i="1" s="1"/>
  <c r="AN720" i="1"/>
  <c r="AJ720" i="1" s="1"/>
  <c r="AM721" i="1"/>
  <c r="AI721" i="1" s="1"/>
  <c r="AN721" i="1"/>
  <c r="AJ721" i="1" s="1"/>
  <c r="AM722" i="1"/>
  <c r="AI722" i="1" s="1"/>
  <c r="AN722" i="1"/>
  <c r="AJ722" i="1" s="1"/>
  <c r="AM723" i="1"/>
  <c r="AI723" i="1" s="1"/>
  <c r="AN723" i="1"/>
  <c r="AJ723" i="1" s="1"/>
  <c r="AM724" i="1"/>
  <c r="AI724" i="1" s="1"/>
  <c r="AN724" i="1"/>
  <c r="AJ724" i="1" s="1"/>
  <c r="AM725" i="1"/>
  <c r="AI725" i="1" s="1"/>
  <c r="AN725" i="1"/>
  <c r="AJ725" i="1" s="1"/>
  <c r="AM726" i="1"/>
  <c r="AI726" i="1" s="1"/>
  <c r="AN726" i="1"/>
  <c r="AJ726" i="1" s="1"/>
  <c r="AM727" i="1"/>
  <c r="AI727" i="1" s="1"/>
  <c r="AN727" i="1"/>
  <c r="AJ727" i="1" s="1"/>
  <c r="AM728" i="1"/>
  <c r="AI728" i="1" s="1"/>
  <c r="AN728" i="1"/>
  <c r="AJ728" i="1" s="1"/>
  <c r="AM729" i="1"/>
  <c r="AI729" i="1" s="1"/>
  <c r="AN729" i="1"/>
  <c r="AJ729" i="1" s="1"/>
  <c r="AM730" i="1"/>
  <c r="AI730" i="1" s="1"/>
  <c r="AN730" i="1"/>
  <c r="AJ730" i="1" s="1"/>
  <c r="AM731" i="1"/>
  <c r="AI731" i="1" s="1"/>
  <c r="AN731" i="1"/>
  <c r="AJ731" i="1" s="1"/>
  <c r="AM732" i="1"/>
  <c r="AI732" i="1" s="1"/>
  <c r="AN732" i="1"/>
  <c r="AJ732" i="1" s="1"/>
  <c r="AM733" i="1"/>
  <c r="AI733" i="1" s="1"/>
  <c r="AN733" i="1"/>
  <c r="AJ733" i="1" s="1"/>
  <c r="AM734" i="1"/>
  <c r="AI734" i="1" s="1"/>
  <c r="AN734" i="1"/>
  <c r="AJ734" i="1" s="1"/>
  <c r="AM735" i="1"/>
  <c r="AI735" i="1" s="1"/>
  <c r="AN735" i="1"/>
  <c r="AJ735" i="1" s="1"/>
  <c r="AM736" i="1"/>
  <c r="AI736" i="1" s="1"/>
  <c r="AN736" i="1"/>
  <c r="AJ736" i="1" s="1"/>
  <c r="AM737" i="1"/>
  <c r="AI737" i="1" s="1"/>
  <c r="AN737" i="1"/>
  <c r="AJ737" i="1" s="1"/>
  <c r="AM738" i="1"/>
  <c r="AI738" i="1" s="1"/>
  <c r="AN738" i="1"/>
  <c r="AJ738" i="1" s="1"/>
  <c r="AM739" i="1"/>
  <c r="AI739" i="1" s="1"/>
  <c r="AN739" i="1"/>
  <c r="AJ739" i="1" s="1"/>
  <c r="AM740" i="1"/>
  <c r="AI740" i="1" s="1"/>
  <c r="AN740" i="1"/>
  <c r="AJ740" i="1" s="1"/>
  <c r="AM741" i="1"/>
  <c r="AI741" i="1" s="1"/>
  <c r="AN741" i="1"/>
  <c r="AJ741" i="1" s="1"/>
  <c r="AM742" i="1"/>
  <c r="AI742" i="1" s="1"/>
  <c r="AN742" i="1"/>
  <c r="AJ742" i="1" s="1"/>
  <c r="AM743" i="1"/>
  <c r="AI743" i="1" s="1"/>
  <c r="AN743" i="1"/>
  <c r="AJ743" i="1" s="1"/>
  <c r="AM744" i="1"/>
  <c r="AI744" i="1" s="1"/>
  <c r="AN744" i="1"/>
  <c r="AJ744" i="1" s="1"/>
  <c r="AM745" i="1"/>
  <c r="AI745" i="1" s="1"/>
  <c r="AN745" i="1"/>
  <c r="AJ745" i="1" s="1"/>
  <c r="AM746" i="1"/>
  <c r="AI746" i="1" s="1"/>
  <c r="AN746" i="1"/>
  <c r="AJ746" i="1" s="1"/>
  <c r="AM747" i="1"/>
  <c r="AI747" i="1" s="1"/>
  <c r="AN747" i="1"/>
  <c r="AJ747" i="1" s="1"/>
  <c r="AM748" i="1"/>
  <c r="AI748" i="1" s="1"/>
  <c r="AN748" i="1"/>
  <c r="AJ748" i="1" s="1"/>
  <c r="AM749" i="1"/>
  <c r="AI749" i="1" s="1"/>
  <c r="AN749" i="1"/>
  <c r="AJ749" i="1" s="1"/>
  <c r="AM750" i="1"/>
  <c r="AI750" i="1" s="1"/>
  <c r="AN750" i="1"/>
  <c r="AJ750" i="1" s="1"/>
  <c r="AM751" i="1"/>
  <c r="AI751" i="1" s="1"/>
  <c r="AN751" i="1"/>
  <c r="AJ751" i="1" s="1"/>
  <c r="AM752" i="1"/>
  <c r="AI752" i="1" s="1"/>
  <c r="AN752" i="1"/>
  <c r="AJ752" i="1" s="1"/>
  <c r="AM753" i="1"/>
  <c r="AI753" i="1" s="1"/>
  <c r="AN753" i="1"/>
  <c r="AJ753" i="1" s="1"/>
  <c r="AM754" i="1"/>
  <c r="AI754" i="1" s="1"/>
  <c r="AN754" i="1"/>
  <c r="AJ754" i="1" s="1"/>
  <c r="AM755" i="1"/>
  <c r="AI755" i="1" s="1"/>
  <c r="AN755" i="1"/>
  <c r="AJ755" i="1" s="1"/>
  <c r="AM756" i="1"/>
  <c r="AI756" i="1" s="1"/>
  <c r="AN756" i="1"/>
  <c r="AJ756" i="1" s="1"/>
  <c r="AM757" i="1"/>
  <c r="AI757" i="1" s="1"/>
  <c r="AN757" i="1"/>
  <c r="AJ757" i="1" s="1"/>
  <c r="AM758" i="1"/>
  <c r="AI758" i="1" s="1"/>
  <c r="AN758" i="1"/>
  <c r="AJ758" i="1" s="1"/>
  <c r="AM759" i="1"/>
  <c r="AI759" i="1" s="1"/>
  <c r="AN759" i="1"/>
  <c r="AJ759" i="1" s="1"/>
  <c r="AM760" i="1"/>
  <c r="AI760" i="1" s="1"/>
  <c r="AN760" i="1"/>
  <c r="AJ760" i="1" s="1"/>
  <c r="AM761" i="1"/>
  <c r="AI761" i="1" s="1"/>
  <c r="AN761" i="1"/>
  <c r="AJ761" i="1" s="1"/>
  <c r="AM762" i="1"/>
  <c r="AI762" i="1" s="1"/>
  <c r="AN762" i="1"/>
  <c r="AJ762" i="1" s="1"/>
  <c r="AM763" i="1"/>
  <c r="AI763" i="1" s="1"/>
  <c r="AN763" i="1"/>
  <c r="AJ763" i="1" s="1"/>
  <c r="AM764" i="1"/>
  <c r="AI764" i="1" s="1"/>
  <c r="AN764" i="1"/>
  <c r="AJ764" i="1" s="1"/>
  <c r="AM765" i="1"/>
  <c r="AI765" i="1" s="1"/>
  <c r="AN765" i="1"/>
  <c r="AJ765" i="1" s="1"/>
  <c r="AM766" i="1"/>
  <c r="AI766" i="1" s="1"/>
  <c r="AN766" i="1"/>
  <c r="AJ766" i="1" s="1"/>
  <c r="AM767" i="1"/>
  <c r="AI767" i="1" s="1"/>
  <c r="AN767" i="1"/>
  <c r="AJ767" i="1" s="1"/>
  <c r="AM768" i="1"/>
  <c r="AI768" i="1" s="1"/>
  <c r="AN768" i="1"/>
  <c r="AJ768" i="1" s="1"/>
  <c r="AM769" i="1"/>
  <c r="AI769" i="1" s="1"/>
  <c r="AN769" i="1"/>
  <c r="AJ769" i="1" s="1"/>
  <c r="AM770" i="1"/>
  <c r="AI770" i="1" s="1"/>
  <c r="AN770" i="1"/>
  <c r="AJ770" i="1" s="1"/>
  <c r="AM771" i="1"/>
  <c r="AI771" i="1" s="1"/>
  <c r="AN771" i="1"/>
  <c r="AJ771" i="1" s="1"/>
  <c r="AM772" i="1"/>
  <c r="AI772" i="1" s="1"/>
  <c r="AN772" i="1"/>
  <c r="AJ772" i="1" s="1"/>
  <c r="AM773" i="1"/>
  <c r="AI773" i="1" s="1"/>
  <c r="AN773" i="1"/>
  <c r="AJ773" i="1" s="1"/>
  <c r="AM774" i="1"/>
  <c r="AI774" i="1" s="1"/>
  <c r="AN774" i="1"/>
  <c r="AJ774" i="1" s="1"/>
  <c r="AM775" i="1"/>
  <c r="AI775" i="1" s="1"/>
  <c r="AN775" i="1"/>
  <c r="AJ775" i="1" s="1"/>
  <c r="AM776" i="1"/>
  <c r="AI776" i="1" s="1"/>
  <c r="AN776" i="1"/>
  <c r="AJ776" i="1" s="1"/>
  <c r="AM777" i="1"/>
  <c r="AI777" i="1" s="1"/>
  <c r="AN777" i="1"/>
  <c r="AJ777" i="1" s="1"/>
  <c r="AM778" i="1"/>
  <c r="AI778" i="1" s="1"/>
  <c r="AN778" i="1"/>
  <c r="AJ778" i="1" s="1"/>
  <c r="AM779" i="1"/>
  <c r="AI779" i="1" s="1"/>
  <c r="AN779" i="1"/>
  <c r="AJ779" i="1" s="1"/>
  <c r="AM780" i="1"/>
  <c r="AI780" i="1" s="1"/>
  <c r="AN780" i="1"/>
  <c r="AJ780" i="1" s="1"/>
  <c r="AM781" i="1"/>
  <c r="AI781" i="1" s="1"/>
  <c r="AN781" i="1"/>
  <c r="AJ781" i="1" s="1"/>
  <c r="AM782" i="1"/>
  <c r="AI782" i="1" s="1"/>
  <c r="AN782" i="1"/>
  <c r="AJ782" i="1" s="1"/>
  <c r="AM783" i="1"/>
  <c r="AI783" i="1" s="1"/>
  <c r="AN783" i="1"/>
  <c r="AJ783" i="1" s="1"/>
  <c r="AM784" i="1"/>
  <c r="AI784" i="1" s="1"/>
  <c r="AN784" i="1"/>
  <c r="AJ784" i="1" s="1"/>
  <c r="AM785" i="1"/>
  <c r="AI785" i="1" s="1"/>
  <c r="AN785" i="1"/>
  <c r="AJ785" i="1" s="1"/>
  <c r="AM786" i="1"/>
  <c r="AI786" i="1" s="1"/>
  <c r="AN786" i="1"/>
  <c r="AJ786" i="1" s="1"/>
  <c r="AM787" i="1"/>
  <c r="AI787" i="1" s="1"/>
  <c r="AN787" i="1"/>
  <c r="AJ787" i="1" s="1"/>
  <c r="AM788" i="1"/>
  <c r="AI788" i="1" s="1"/>
  <c r="AN788" i="1"/>
  <c r="AJ788" i="1" s="1"/>
  <c r="AM789" i="1"/>
  <c r="AI789" i="1" s="1"/>
  <c r="AN789" i="1"/>
  <c r="AJ789" i="1" s="1"/>
  <c r="AM790" i="1"/>
  <c r="AI790" i="1" s="1"/>
  <c r="AN790" i="1"/>
  <c r="AJ790" i="1" s="1"/>
  <c r="AM791" i="1"/>
  <c r="AI791" i="1" s="1"/>
  <c r="AN791" i="1"/>
  <c r="AJ791" i="1" s="1"/>
  <c r="AM792" i="1"/>
  <c r="AI792" i="1" s="1"/>
  <c r="AN792" i="1"/>
  <c r="AJ792" i="1" s="1"/>
  <c r="AM793" i="1"/>
  <c r="AI793" i="1" s="1"/>
  <c r="AN793" i="1"/>
  <c r="AJ793" i="1" s="1"/>
  <c r="AM794" i="1"/>
  <c r="AI794" i="1" s="1"/>
  <c r="AN794" i="1"/>
  <c r="AJ794" i="1" s="1"/>
  <c r="AM795" i="1"/>
  <c r="AI795" i="1" s="1"/>
  <c r="AN795" i="1"/>
  <c r="AJ795" i="1" s="1"/>
  <c r="AM796" i="1"/>
  <c r="AI796" i="1" s="1"/>
  <c r="AN796" i="1"/>
  <c r="AJ796" i="1" s="1"/>
  <c r="AM797" i="1"/>
  <c r="AI797" i="1" s="1"/>
  <c r="AN797" i="1"/>
  <c r="AJ797" i="1" s="1"/>
  <c r="AM798" i="1"/>
  <c r="AI798" i="1" s="1"/>
  <c r="AN798" i="1"/>
  <c r="AJ798" i="1" s="1"/>
  <c r="AM799" i="1"/>
  <c r="AI799" i="1" s="1"/>
  <c r="AN799" i="1"/>
  <c r="AJ799" i="1" s="1"/>
  <c r="AM800" i="1"/>
  <c r="AI800" i="1" s="1"/>
  <c r="AN800" i="1"/>
  <c r="AJ800" i="1" s="1"/>
  <c r="AM801" i="1"/>
  <c r="AI801" i="1" s="1"/>
  <c r="AN801" i="1"/>
  <c r="AJ801" i="1" s="1"/>
  <c r="AM802" i="1"/>
  <c r="AI802" i="1" s="1"/>
  <c r="AN802" i="1"/>
  <c r="AJ802" i="1" s="1"/>
  <c r="AM803" i="1"/>
  <c r="AI803" i="1" s="1"/>
  <c r="AN803" i="1"/>
  <c r="AJ803" i="1" s="1"/>
  <c r="AM804" i="1"/>
  <c r="AI804" i="1" s="1"/>
  <c r="AN804" i="1"/>
  <c r="AJ804" i="1" s="1"/>
  <c r="AM805" i="1"/>
  <c r="AI805" i="1" s="1"/>
  <c r="AN805" i="1"/>
  <c r="AJ805" i="1" s="1"/>
  <c r="AM806" i="1"/>
  <c r="AI806" i="1" s="1"/>
  <c r="AN806" i="1"/>
  <c r="AJ806" i="1" s="1"/>
  <c r="AM807" i="1"/>
  <c r="AI807" i="1" s="1"/>
  <c r="AN807" i="1"/>
  <c r="AJ807" i="1" s="1"/>
  <c r="AM808" i="1"/>
  <c r="AI808" i="1" s="1"/>
  <c r="AN808" i="1"/>
  <c r="AJ808" i="1" s="1"/>
  <c r="AM809" i="1"/>
  <c r="AI809" i="1" s="1"/>
  <c r="AN809" i="1"/>
  <c r="AJ809" i="1" s="1"/>
  <c r="AM810" i="1"/>
  <c r="AI810" i="1" s="1"/>
  <c r="AN810" i="1"/>
  <c r="AJ810" i="1" s="1"/>
  <c r="AM811" i="1"/>
  <c r="AI811" i="1" s="1"/>
  <c r="AN811" i="1"/>
  <c r="AJ811" i="1" s="1"/>
  <c r="AM812" i="1"/>
  <c r="AI812" i="1" s="1"/>
  <c r="AN812" i="1"/>
  <c r="AJ812" i="1" s="1"/>
  <c r="AM813" i="1"/>
  <c r="AI813" i="1" s="1"/>
  <c r="AN813" i="1"/>
  <c r="AJ813" i="1" s="1"/>
  <c r="AM814" i="1"/>
  <c r="AI814" i="1" s="1"/>
  <c r="AN814" i="1"/>
  <c r="AJ814" i="1" s="1"/>
  <c r="AM815" i="1"/>
  <c r="AI815" i="1" s="1"/>
  <c r="AN815" i="1"/>
  <c r="AJ815" i="1" s="1"/>
  <c r="AM816" i="1"/>
  <c r="AI816" i="1" s="1"/>
  <c r="AN816" i="1"/>
  <c r="AJ816" i="1" s="1"/>
  <c r="AM817" i="1"/>
  <c r="AI817" i="1" s="1"/>
  <c r="AN817" i="1"/>
  <c r="AJ817" i="1" s="1"/>
  <c r="AM818" i="1"/>
  <c r="AI818" i="1" s="1"/>
  <c r="AN818" i="1"/>
  <c r="AJ818" i="1" s="1"/>
  <c r="AM819" i="1"/>
  <c r="AI819" i="1" s="1"/>
  <c r="AN819" i="1"/>
  <c r="AJ819" i="1" s="1"/>
  <c r="AM820" i="1"/>
  <c r="AI820" i="1" s="1"/>
  <c r="AN820" i="1"/>
  <c r="AJ820" i="1" s="1"/>
  <c r="AM821" i="1"/>
  <c r="AI821" i="1" s="1"/>
  <c r="AN821" i="1"/>
  <c r="AJ821" i="1" s="1"/>
  <c r="AM822" i="1"/>
  <c r="AI822" i="1" s="1"/>
  <c r="AN822" i="1"/>
  <c r="AJ822" i="1" s="1"/>
  <c r="AM823" i="1"/>
  <c r="AI823" i="1" s="1"/>
  <c r="AN823" i="1"/>
  <c r="AJ823" i="1" s="1"/>
  <c r="AM824" i="1"/>
  <c r="AI824" i="1" s="1"/>
  <c r="AN824" i="1"/>
  <c r="AJ824" i="1" s="1"/>
  <c r="AM825" i="1"/>
  <c r="AI825" i="1" s="1"/>
  <c r="AN825" i="1"/>
  <c r="AJ825" i="1" s="1"/>
  <c r="AM826" i="1"/>
  <c r="AI826" i="1" s="1"/>
  <c r="AN826" i="1"/>
  <c r="AJ826" i="1" s="1"/>
  <c r="AM827" i="1"/>
  <c r="AI827" i="1" s="1"/>
  <c r="AN827" i="1"/>
  <c r="AJ827" i="1" s="1"/>
  <c r="AM828" i="1"/>
  <c r="AI828" i="1" s="1"/>
  <c r="AN828" i="1"/>
  <c r="AJ828" i="1" s="1"/>
  <c r="AM829" i="1"/>
  <c r="AI829" i="1" s="1"/>
  <c r="AN829" i="1"/>
  <c r="AJ829" i="1" s="1"/>
  <c r="AM830" i="1"/>
  <c r="AI830" i="1" s="1"/>
  <c r="AN830" i="1"/>
  <c r="AJ830" i="1" s="1"/>
  <c r="AM831" i="1"/>
  <c r="AI831" i="1" s="1"/>
  <c r="AN831" i="1"/>
  <c r="AJ831" i="1" s="1"/>
  <c r="AM832" i="1"/>
  <c r="AI832" i="1" s="1"/>
  <c r="AN832" i="1"/>
  <c r="AJ832" i="1" s="1"/>
  <c r="AM833" i="1"/>
  <c r="AI833" i="1" s="1"/>
  <c r="AN833" i="1"/>
  <c r="AJ833" i="1" s="1"/>
  <c r="AM834" i="1"/>
  <c r="AI834" i="1" s="1"/>
  <c r="AN834" i="1"/>
  <c r="AJ834" i="1" s="1"/>
  <c r="AM835" i="1"/>
  <c r="AI835" i="1" s="1"/>
  <c r="AN835" i="1"/>
  <c r="AJ835" i="1" s="1"/>
  <c r="AM836" i="1"/>
  <c r="AI836" i="1" s="1"/>
  <c r="AN836" i="1"/>
  <c r="AJ836" i="1" s="1"/>
  <c r="AM837" i="1"/>
  <c r="AI837" i="1" s="1"/>
  <c r="AN837" i="1"/>
  <c r="AJ837" i="1" s="1"/>
  <c r="AM838" i="1"/>
  <c r="AI838" i="1" s="1"/>
  <c r="AN838" i="1"/>
  <c r="AJ838" i="1" s="1"/>
  <c r="AM839" i="1"/>
  <c r="AI839" i="1" s="1"/>
  <c r="AN839" i="1"/>
  <c r="AJ839" i="1" s="1"/>
  <c r="AM840" i="1"/>
  <c r="AI840" i="1" s="1"/>
  <c r="AN840" i="1"/>
  <c r="AJ840" i="1" s="1"/>
  <c r="AM841" i="1"/>
  <c r="AI841" i="1" s="1"/>
  <c r="AN841" i="1"/>
  <c r="AJ841" i="1" s="1"/>
  <c r="AM842" i="1"/>
  <c r="AI842" i="1" s="1"/>
  <c r="AN842" i="1"/>
  <c r="AJ842" i="1" s="1"/>
  <c r="AM843" i="1"/>
  <c r="AI843" i="1" s="1"/>
  <c r="AN843" i="1"/>
  <c r="AJ843" i="1" s="1"/>
  <c r="AM844" i="1"/>
  <c r="AI844" i="1" s="1"/>
  <c r="AN844" i="1"/>
  <c r="AJ844" i="1" s="1"/>
  <c r="AM845" i="1"/>
  <c r="AI845" i="1" s="1"/>
  <c r="AN845" i="1"/>
  <c r="AJ845" i="1" s="1"/>
  <c r="AM846" i="1"/>
  <c r="AI846" i="1" s="1"/>
  <c r="AN846" i="1"/>
  <c r="AJ846" i="1" s="1"/>
  <c r="AM847" i="1"/>
  <c r="AI847" i="1" s="1"/>
  <c r="AN847" i="1"/>
  <c r="AJ847" i="1" s="1"/>
  <c r="AM848" i="1"/>
  <c r="AI848" i="1" s="1"/>
  <c r="AN848" i="1"/>
  <c r="AJ848" i="1" s="1"/>
  <c r="AM849" i="1"/>
  <c r="AI849" i="1" s="1"/>
  <c r="AN849" i="1"/>
  <c r="AJ849" i="1" s="1"/>
  <c r="AM850" i="1"/>
  <c r="AI850" i="1" s="1"/>
  <c r="AN850" i="1"/>
  <c r="AJ850" i="1" s="1"/>
  <c r="AM851" i="1"/>
  <c r="AI851" i="1" s="1"/>
  <c r="AN851" i="1"/>
  <c r="AJ851" i="1" s="1"/>
  <c r="AM852" i="1"/>
  <c r="AI852" i="1" s="1"/>
  <c r="AN852" i="1"/>
  <c r="AJ852" i="1" s="1"/>
  <c r="AM853" i="1"/>
  <c r="AI853" i="1" s="1"/>
  <c r="AN853" i="1"/>
  <c r="AJ853" i="1" s="1"/>
  <c r="AM854" i="1"/>
  <c r="AI854" i="1" s="1"/>
  <c r="AN854" i="1"/>
  <c r="AJ854" i="1" s="1"/>
  <c r="AM855" i="1"/>
  <c r="AI855" i="1" s="1"/>
  <c r="AN855" i="1"/>
  <c r="AJ855" i="1" s="1"/>
  <c r="AM856" i="1"/>
  <c r="AI856" i="1" s="1"/>
  <c r="AN856" i="1"/>
  <c r="AJ856" i="1" s="1"/>
  <c r="AM857" i="1"/>
  <c r="AI857" i="1" s="1"/>
  <c r="AN857" i="1"/>
  <c r="AJ857" i="1" s="1"/>
  <c r="AM858" i="1"/>
  <c r="AI858" i="1" s="1"/>
  <c r="AN858" i="1"/>
  <c r="AJ858" i="1" s="1"/>
  <c r="AM859" i="1"/>
  <c r="AI859" i="1" s="1"/>
  <c r="AN859" i="1"/>
  <c r="AJ859" i="1" s="1"/>
  <c r="AM860" i="1"/>
  <c r="AI860" i="1" s="1"/>
  <c r="AN860" i="1"/>
  <c r="AJ860" i="1" s="1"/>
  <c r="AM861" i="1"/>
  <c r="AI861" i="1" s="1"/>
  <c r="AN861" i="1"/>
  <c r="AJ861" i="1" s="1"/>
  <c r="AM862" i="1"/>
  <c r="AI862" i="1" s="1"/>
  <c r="AN862" i="1"/>
  <c r="AJ862" i="1" s="1"/>
  <c r="AM863" i="1"/>
  <c r="AI863" i="1" s="1"/>
  <c r="AN863" i="1"/>
  <c r="AJ863" i="1" s="1"/>
  <c r="AM864" i="1"/>
  <c r="AI864" i="1" s="1"/>
  <c r="AN864" i="1"/>
  <c r="AJ864" i="1" s="1"/>
  <c r="AM865" i="1"/>
  <c r="AI865" i="1" s="1"/>
  <c r="AN865" i="1"/>
  <c r="AJ865" i="1" s="1"/>
  <c r="AM866" i="1"/>
  <c r="AI866" i="1" s="1"/>
  <c r="AN866" i="1"/>
  <c r="AJ866" i="1" s="1"/>
  <c r="AM867" i="1"/>
  <c r="AI867" i="1" s="1"/>
  <c r="AN867" i="1"/>
  <c r="AJ867" i="1" s="1"/>
  <c r="AM868" i="1"/>
  <c r="AI868" i="1" s="1"/>
  <c r="AN868" i="1"/>
  <c r="AJ868" i="1" s="1"/>
  <c r="AM869" i="1"/>
  <c r="AI869" i="1" s="1"/>
  <c r="AN869" i="1"/>
  <c r="AJ869" i="1" s="1"/>
  <c r="AM870" i="1"/>
  <c r="AI870" i="1" s="1"/>
  <c r="AN870" i="1"/>
  <c r="AJ870" i="1" s="1"/>
  <c r="AM871" i="1"/>
  <c r="AI871" i="1" s="1"/>
  <c r="AN871" i="1"/>
  <c r="AJ871" i="1" s="1"/>
  <c r="AM872" i="1"/>
  <c r="AI872" i="1" s="1"/>
  <c r="AN872" i="1"/>
  <c r="AJ872" i="1" s="1"/>
  <c r="AM873" i="1"/>
  <c r="AI873" i="1" s="1"/>
  <c r="AN873" i="1"/>
  <c r="AJ873" i="1" s="1"/>
  <c r="AM874" i="1"/>
  <c r="AI874" i="1" s="1"/>
  <c r="AN874" i="1"/>
  <c r="AJ874" i="1" s="1"/>
  <c r="AM875" i="1"/>
  <c r="AI875" i="1" s="1"/>
  <c r="AN875" i="1"/>
  <c r="AJ875" i="1" s="1"/>
  <c r="AM876" i="1"/>
  <c r="AI876" i="1" s="1"/>
  <c r="AN876" i="1"/>
  <c r="AJ876" i="1" s="1"/>
  <c r="AM877" i="1"/>
  <c r="AI877" i="1" s="1"/>
  <c r="AN877" i="1"/>
  <c r="AJ877" i="1" s="1"/>
  <c r="AM878" i="1"/>
  <c r="AI878" i="1" s="1"/>
  <c r="AN878" i="1"/>
  <c r="AJ878" i="1" s="1"/>
  <c r="AM879" i="1"/>
  <c r="AI879" i="1" s="1"/>
  <c r="AN879" i="1"/>
  <c r="AJ879" i="1" s="1"/>
  <c r="AM880" i="1"/>
  <c r="AI880" i="1" s="1"/>
  <c r="AN880" i="1"/>
  <c r="AJ880" i="1" s="1"/>
  <c r="AM881" i="1"/>
  <c r="AI881" i="1" s="1"/>
  <c r="AN881" i="1"/>
  <c r="AJ881" i="1" s="1"/>
  <c r="AM882" i="1"/>
  <c r="AI882" i="1" s="1"/>
  <c r="AN882" i="1"/>
  <c r="AJ882" i="1" s="1"/>
  <c r="AM883" i="1"/>
  <c r="AI883" i="1" s="1"/>
  <c r="AN883" i="1"/>
  <c r="AJ883" i="1" s="1"/>
  <c r="AM884" i="1"/>
  <c r="AI884" i="1" s="1"/>
  <c r="AN884" i="1"/>
  <c r="AJ884" i="1" s="1"/>
  <c r="AM885" i="1"/>
  <c r="AI885" i="1" s="1"/>
  <c r="AN885" i="1"/>
  <c r="AJ885" i="1" s="1"/>
  <c r="AM886" i="1"/>
  <c r="AI886" i="1" s="1"/>
  <c r="AN886" i="1"/>
  <c r="AJ886" i="1" s="1"/>
  <c r="AM887" i="1"/>
  <c r="AI887" i="1" s="1"/>
  <c r="AN887" i="1"/>
  <c r="AJ887" i="1" s="1"/>
  <c r="AM888" i="1"/>
  <c r="AI888" i="1" s="1"/>
  <c r="AN888" i="1"/>
  <c r="AJ888" i="1" s="1"/>
  <c r="AM889" i="1"/>
  <c r="AI889" i="1" s="1"/>
  <c r="AN889" i="1"/>
  <c r="AJ889" i="1" s="1"/>
  <c r="AM890" i="1"/>
  <c r="AI890" i="1" s="1"/>
  <c r="AN890" i="1"/>
  <c r="AJ890" i="1" s="1"/>
  <c r="AM891" i="1"/>
  <c r="AI891" i="1" s="1"/>
  <c r="AN891" i="1"/>
  <c r="AJ891" i="1" s="1"/>
  <c r="AM892" i="1"/>
  <c r="AI892" i="1" s="1"/>
  <c r="AN892" i="1"/>
  <c r="AJ892" i="1" s="1"/>
  <c r="AM893" i="1"/>
  <c r="AI893" i="1" s="1"/>
  <c r="AN893" i="1"/>
  <c r="AJ893" i="1" s="1"/>
  <c r="AM894" i="1"/>
  <c r="AI894" i="1" s="1"/>
  <c r="AN894" i="1"/>
  <c r="AJ894" i="1" s="1"/>
  <c r="AM895" i="1"/>
  <c r="AI895" i="1" s="1"/>
  <c r="AN895" i="1"/>
  <c r="AJ895" i="1" s="1"/>
  <c r="AM896" i="1"/>
  <c r="AI896" i="1" s="1"/>
  <c r="AN896" i="1"/>
  <c r="AJ896" i="1" s="1"/>
  <c r="AM897" i="1"/>
  <c r="AI897" i="1" s="1"/>
  <c r="AN897" i="1"/>
  <c r="AJ897" i="1" s="1"/>
  <c r="AM898" i="1"/>
  <c r="AI898" i="1" s="1"/>
  <c r="AN898" i="1"/>
  <c r="AJ898" i="1" s="1"/>
  <c r="AM899" i="1"/>
  <c r="AI899" i="1" s="1"/>
  <c r="AN899" i="1"/>
  <c r="AJ899" i="1" s="1"/>
  <c r="AM900" i="1"/>
  <c r="AI900" i="1" s="1"/>
  <c r="AN900" i="1"/>
  <c r="AJ900" i="1" s="1"/>
  <c r="AM901" i="1"/>
  <c r="AI901" i="1" s="1"/>
  <c r="AN901" i="1"/>
  <c r="AJ901" i="1" s="1"/>
  <c r="AM902" i="1"/>
  <c r="AI902" i="1" s="1"/>
  <c r="AN902" i="1"/>
  <c r="AJ902" i="1" s="1"/>
  <c r="AM903" i="1"/>
  <c r="AI903" i="1" s="1"/>
  <c r="AN903" i="1"/>
  <c r="AJ903" i="1" s="1"/>
  <c r="AM904" i="1"/>
  <c r="AI904" i="1" s="1"/>
  <c r="AN904" i="1"/>
  <c r="AJ904" i="1" s="1"/>
  <c r="AM905" i="1"/>
  <c r="AI905" i="1" s="1"/>
  <c r="AN905" i="1"/>
  <c r="AJ905" i="1" s="1"/>
  <c r="AM906" i="1"/>
  <c r="AI906" i="1" s="1"/>
  <c r="AN906" i="1"/>
  <c r="AJ906" i="1" s="1"/>
  <c r="AM907" i="1"/>
  <c r="AI907" i="1" s="1"/>
  <c r="AN907" i="1"/>
  <c r="AJ907" i="1" s="1"/>
  <c r="AM908" i="1"/>
  <c r="AI908" i="1" s="1"/>
  <c r="AN908" i="1"/>
  <c r="AJ908" i="1" s="1"/>
  <c r="AM909" i="1"/>
  <c r="AI909" i="1" s="1"/>
  <c r="AN909" i="1"/>
  <c r="AJ909" i="1" s="1"/>
  <c r="AM910" i="1"/>
  <c r="AI910" i="1" s="1"/>
  <c r="AN910" i="1"/>
  <c r="AJ910" i="1" s="1"/>
  <c r="AM911" i="1"/>
  <c r="AI911" i="1" s="1"/>
  <c r="AN911" i="1"/>
  <c r="AJ911" i="1" s="1"/>
  <c r="AM912" i="1"/>
  <c r="AI912" i="1" s="1"/>
  <c r="AN912" i="1"/>
  <c r="AJ912" i="1" s="1"/>
  <c r="AM913" i="1"/>
  <c r="AI913" i="1" s="1"/>
  <c r="AN913" i="1"/>
  <c r="AJ913" i="1" s="1"/>
  <c r="AM914" i="1"/>
  <c r="AI914" i="1" s="1"/>
  <c r="AN914" i="1"/>
  <c r="AJ914" i="1" s="1"/>
  <c r="AM915" i="1"/>
  <c r="AI915" i="1" s="1"/>
  <c r="AN915" i="1"/>
  <c r="AJ915" i="1" s="1"/>
  <c r="AM916" i="1"/>
  <c r="AI916" i="1" s="1"/>
  <c r="AN916" i="1"/>
  <c r="AJ916" i="1" s="1"/>
  <c r="AM917" i="1"/>
  <c r="AI917" i="1" s="1"/>
  <c r="AN917" i="1"/>
  <c r="AJ917" i="1" s="1"/>
  <c r="AM918" i="1"/>
  <c r="AI918" i="1" s="1"/>
  <c r="AN918" i="1"/>
  <c r="AJ918" i="1" s="1"/>
  <c r="AM919" i="1"/>
  <c r="AI919" i="1" s="1"/>
  <c r="AN919" i="1"/>
  <c r="AJ919" i="1" s="1"/>
  <c r="AM920" i="1"/>
  <c r="AI920" i="1" s="1"/>
  <c r="AN920" i="1"/>
  <c r="AJ920" i="1" s="1"/>
  <c r="AM921" i="1"/>
  <c r="AI921" i="1" s="1"/>
  <c r="AN921" i="1"/>
  <c r="AJ921" i="1" s="1"/>
  <c r="AM922" i="1"/>
  <c r="AI922" i="1" s="1"/>
  <c r="AN922" i="1"/>
  <c r="AJ922" i="1" s="1"/>
  <c r="AM923" i="1"/>
  <c r="AI923" i="1" s="1"/>
  <c r="AN923" i="1"/>
  <c r="AJ923" i="1" s="1"/>
  <c r="AM924" i="1"/>
  <c r="AI924" i="1" s="1"/>
  <c r="AN924" i="1"/>
  <c r="AJ924" i="1" s="1"/>
  <c r="AM925" i="1"/>
  <c r="AI925" i="1" s="1"/>
  <c r="AN925" i="1"/>
  <c r="AJ925" i="1" s="1"/>
  <c r="AM926" i="1"/>
  <c r="AI926" i="1" s="1"/>
  <c r="AN926" i="1"/>
  <c r="AJ926" i="1" s="1"/>
  <c r="AM927" i="1"/>
  <c r="AI927" i="1" s="1"/>
  <c r="AN927" i="1"/>
  <c r="AJ927" i="1" s="1"/>
  <c r="AM928" i="1"/>
  <c r="AI928" i="1" s="1"/>
  <c r="AN928" i="1"/>
  <c r="AJ928" i="1" s="1"/>
  <c r="AM929" i="1"/>
  <c r="AI929" i="1" s="1"/>
  <c r="AN929" i="1"/>
  <c r="AJ929" i="1" s="1"/>
  <c r="AM930" i="1"/>
  <c r="AI930" i="1" s="1"/>
  <c r="AN930" i="1"/>
  <c r="AJ930" i="1" s="1"/>
  <c r="AM931" i="1"/>
  <c r="AI931" i="1" s="1"/>
  <c r="AN931" i="1"/>
  <c r="AJ931" i="1" s="1"/>
  <c r="AM932" i="1"/>
  <c r="AI932" i="1" s="1"/>
  <c r="AN932" i="1"/>
  <c r="AJ932" i="1" s="1"/>
  <c r="AM933" i="1"/>
  <c r="AI933" i="1" s="1"/>
  <c r="AN933" i="1"/>
  <c r="AJ933" i="1" s="1"/>
  <c r="AM934" i="1"/>
  <c r="AI934" i="1" s="1"/>
  <c r="AN934" i="1"/>
  <c r="AJ934" i="1" s="1"/>
  <c r="AM935" i="1"/>
  <c r="AI935" i="1" s="1"/>
  <c r="AN935" i="1"/>
  <c r="AJ935" i="1" s="1"/>
  <c r="AM936" i="1"/>
  <c r="AI936" i="1" s="1"/>
  <c r="AN936" i="1"/>
  <c r="AJ936" i="1" s="1"/>
  <c r="AM937" i="1"/>
  <c r="AI937" i="1" s="1"/>
  <c r="AN937" i="1"/>
  <c r="AJ937" i="1" s="1"/>
  <c r="AM938" i="1"/>
  <c r="AI938" i="1" s="1"/>
  <c r="AN938" i="1"/>
  <c r="AJ938" i="1" s="1"/>
  <c r="AM939" i="1"/>
  <c r="AI939" i="1" s="1"/>
  <c r="AN939" i="1"/>
  <c r="AJ939" i="1" s="1"/>
  <c r="AM940" i="1"/>
  <c r="AI940" i="1" s="1"/>
  <c r="AN940" i="1"/>
  <c r="AJ940" i="1" s="1"/>
  <c r="AM941" i="1"/>
  <c r="AI941" i="1" s="1"/>
  <c r="AN941" i="1"/>
  <c r="AJ941" i="1" s="1"/>
  <c r="AM942" i="1"/>
  <c r="AI942" i="1" s="1"/>
  <c r="AN942" i="1"/>
  <c r="AJ942" i="1" s="1"/>
  <c r="AM943" i="1"/>
  <c r="AI943" i="1" s="1"/>
  <c r="AN943" i="1"/>
  <c r="AJ943" i="1" s="1"/>
  <c r="AM944" i="1"/>
  <c r="AI944" i="1" s="1"/>
  <c r="AN944" i="1"/>
  <c r="AJ944" i="1" s="1"/>
  <c r="AM945" i="1"/>
  <c r="AI945" i="1" s="1"/>
  <c r="AN945" i="1"/>
  <c r="AJ945" i="1" s="1"/>
  <c r="AM946" i="1"/>
  <c r="AI946" i="1" s="1"/>
  <c r="AN946" i="1"/>
  <c r="AJ946" i="1" s="1"/>
  <c r="AM947" i="1"/>
  <c r="AI947" i="1" s="1"/>
  <c r="AN947" i="1"/>
  <c r="AJ947" i="1" s="1"/>
  <c r="AM948" i="1"/>
  <c r="AI948" i="1" s="1"/>
  <c r="AN948" i="1"/>
  <c r="AJ948" i="1" s="1"/>
  <c r="AM949" i="1"/>
  <c r="AI949" i="1" s="1"/>
  <c r="AN949" i="1"/>
  <c r="AJ949" i="1" s="1"/>
  <c r="AM950" i="1"/>
  <c r="AI950" i="1" s="1"/>
  <c r="AN950" i="1"/>
  <c r="AJ950" i="1" s="1"/>
  <c r="AM951" i="1"/>
  <c r="AI951" i="1" s="1"/>
  <c r="AN951" i="1"/>
  <c r="AJ951" i="1" s="1"/>
  <c r="AM952" i="1"/>
  <c r="AI952" i="1" s="1"/>
  <c r="AN952" i="1"/>
  <c r="AJ952" i="1" s="1"/>
  <c r="AM953" i="1"/>
  <c r="AI953" i="1" s="1"/>
  <c r="AN953" i="1"/>
  <c r="AJ953" i="1" s="1"/>
  <c r="AM954" i="1"/>
  <c r="AI954" i="1" s="1"/>
  <c r="AN954" i="1"/>
  <c r="AJ954" i="1" s="1"/>
  <c r="AM955" i="1"/>
  <c r="AI955" i="1" s="1"/>
  <c r="AN955" i="1"/>
  <c r="AJ955" i="1" s="1"/>
  <c r="AM956" i="1"/>
  <c r="AI956" i="1" s="1"/>
  <c r="AN956" i="1"/>
  <c r="AJ956" i="1" s="1"/>
  <c r="AM957" i="1"/>
  <c r="AI957" i="1" s="1"/>
  <c r="AN957" i="1"/>
  <c r="AJ957" i="1" s="1"/>
  <c r="AM958" i="1"/>
  <c r="AI958" i="1" s="1"/>
  <c r="AN958" i="1"/>
  <c r="AJ958" i="1" s="1"/>
  <c r="AM959" i="1"/>
  <c r="AI959" i="1" s="1"/>
  <c r="AN959" i="1"/>
  <c r="AJ959" i="1" s="1"/>
  <c r="AM960" i="1"/>
  <c r="AI960" i="1" s="1"/>
  <c r="AN960" i="1"/>
  <c r="AJ960" i="1" s="1"/>
  <c r="AM961" i="1"/>
  <c r="AI961" i="1" s="1"/>
  <c r="AN961" i="1"/>
  <c r="AJ961" i="1" s="1"/>
  <c r="AM962" i="1"/>
  <c r="AI962" i="1" s="1"/>
  <c r="AN962" i="1"/>
  <c r="AJ962" i="1" s="1"/>
  <c r="AM963" i="1"/>
  <c r="AI963" i="1" s="1"/>
  <c r="AN963" i="1"/>
  <c r="AJ963" i="1" s="1"/>
  <c r="AM964" i="1"/>
  <c r="AI964" i="1" s="1"/>
  <c r="AN964" i="1"/>
  <c r="AJ964" i="1" s="1"/>
  <c r="AM965" i="1"/>
  <c r="AI965" i="1" s="1"/>
  <c r="AN965" i="1"/>
  <c r="AJ965" i="1" s="1"/>
  <c r="AM966" i="1"/>
  <c r="AI966" i="1" s="1"/>
  <c r="AN966" i="1"/>
  <c r="AJ966" i="1" s="1"/>
  <c r="AM967" i="1"/>
  <c r="AI967" i="1" s="1"/>
  <c r="AN967" i="1"/>
  <c r="AJ967" i="1" s="1"/>
  <c r="AM968" i="1"/>
  <c r="AI968" i="1" s="1"/>
  <c r="AN968" i="1"/>
  <c r="AJ968" i="1" s="1"/>
  <c r="AM969" i="1"/>
  <c r="AI969" i="1" s="1"/>
  <c r="AN969" i="1"/>
  <c r="AJ969" i="1" s="1"/>
  <c r="AM970" i="1"/>
  <c r="AI970" i="1" s="1"/>
  <c r="AN970" i="1"/>
  <c r="AJ970" i="1" s="1"/>
  <c r="AM971" i="1"/>
  <c r="AI971" i="1" s="1"/>
  <c r="AN971" i="1"/>
  <c r="AJ971" i="1" s="1"/>
  <c r="AM972" i="1"/>
  <c r="AI972" i="1" s="1"/>
  <c r="AN972" i="1"/>
  <c r="AJ972" i="1" s="1"/>
  <c r="AM973" i="1"/>
  <c r="AI973" i="1" s="1"/>
  <c r="AN973" i="1"/>
  <c r="AJ973" i="1" s="1"/>
  <c r="AM974" i="1"/>
  <c r="AI974" i="1" s="1"/>
  <c r="AN974" i="1"/>
  <c r="AJ974" i="1" s="1"/>
  <c r="AM975" i="1"/>
  <c r="AI975" i="1" s="1"/>
  <c r="AN975" i="1"/>
  <c r="AJ975" i="1" s="1"/>
  <c r="AM976" i="1"/>
  <c r="AI976" i="1" s="1"/>
  <c r="AN976" i="1"/>
  <c r="AJ976" i="1" s="1"/>
  <c r="AM977" i="1"/>
  <c r="AI977" i="1" s="1"/>
  <c r="AN977" i="1"/>
  <c r="AJ977" i="1" s="1"/>
  <c r="AM978" i="1"/>
  <c r="AI978" i="1" s="1"/>
  <c r="AN978" i="1"/>
  <c r="AJ978" i="1" s="1"/>
  <c r="AM979" i="1"/>
  <c r="AI979" i="1" s="1"/>
  <c r="AN979" i="1"/>
  <c r="AJ979" i="1" s="1"/>
  <c r="AM980" i="1"/>
  <c r="AI980" i="1" s="1"/>
  <c r="AN980" i="1"/>
  <c r="AJ980" i="1" s="1"/>
  <c r="AM981" i="1"/>
  <c r="AI981" i="1" s="1"/>
  <c r="AN981" i="1"/>
  <c r="AJ981" i="1" s="1"/>
  <c r="AM982" i="1"/>
  <c r="AI982" i="1" s="1"/>
  <c r="AN982" i="1"/>
  <c r="AJ982" i="1" s="1"/>
  <c r="AM983" i="1"/>
  <c r="AI983" i="1" s="1"/>
  <c r="AN983" i="1"/>
  <c r="AJ983" i="1" s="1"/>
  <c r="AM984" i="1"/>
  <c r="AI984" i="1" s="1"/>
  <c r="AN984" i="1"/>
  <c r="AJ984" i="1" s="1"/>
  <c r="AM985" i="1"/>
  <c r="AI985" i="1" s="1"/>
  <c r="AN985" i="1"/>
  <c r="AJ985" i="1" s="1"/>
  <c r="AM986" i="1"/>
  <c r="AI986" i="1" s="1"/>
  <c r="AN986" i="1"/>
  <c r="AJ986" i="1" s="1"/>
  <c r="AM987" i="1"/>
  <c r="AI987" i="1" s="1"/>
  <c r="AN987" i="1"/>
  <c r="AJ987" i="1" s="1"/>
  <c r="AM988" i="1"/>
  <c r="AI988" i="1" s="1"/>
  <c r="AN988" i="1"/>
  <c r="AJ988" i="1" s="1"/>
  <c r="AM989" i="1"/>
  <c r="AI989" i="1" s="1"/>
  <c r="AN989" i="1"/>
  <c r="AJ989" i="1" s="1"/>
  <c r="AM990" i="1"/>
  <c r="AI990" i="1" s="1"/>
  <c r="AN990" i="1"/>
  <c r="AJ990" i="1" s="1"/>
  <c r="AM991" i="1"/>
  <c r="AI991" i="1" s="1"/>
  <c r="AN991" i="1"/>
  <c r="AJ991" i="1" s="1"/>
  <c r="AM992" i="1"/>
  <c r="AI992" i="1" s="1"/>
  <c r="AN992" i="1"/>
  <c r="AJ992" i="1" s="1"/>
  <c r="AM993" i="1"/>
  <c r="AI993" i="1" s="1"/>
  <c r="AN993" i="1"/>
  <c r="AJ993" i="1" s="1"/>
  <c r="AM994" i="1"/>
  <c r="AI994" i="1" s="1"/>
  <c r="AN994" i="1"/>
  <c r="AJ994" i="1" s="1"/>
  <c r="AM995" i="1"/>
  <c r="AI995" i="1" s="1"/>
  <c r="AN995" i="1"/>
  <c r="AJ995" i="1" s="1"/>
  <c r="AM996" i="1"/>
  <c r="AI996" i="1" s="1"/>
  <c r="AN996" i="1"/>
  <c r="AJ996" i="1" s="1"/>
  <c r="AM997" i="1"/>
  <c r="AI997" i="1" s="1"/>
  <c r="AN997" i="1"/>
  <c r="AJ997" i="1" s="1"/>
  <c r="AM998" i="1"/>
  <c r="AI998" i="1" s="1"/>
  <c r="AN998" i="1"/>
  <c r="AJ998" i="1" s="1"/>
  <c r="AM999" i="1"/>
  <c r="AI999" i="1" s="1"/>
  <c r="AN999" i="1"/>
  <c r="AJ999" i="1" s="1"/>
  <c r="AM1000" i="1"/>
  <c r="AI1000" i="1" s="1"/>
  <c r="AN1000" i="1"/>
  <c r="AJ1000" i="1" s="1"/>
  <c r="AM1001" i="1"/>
  <c r="AN1001" i="1"/>
  <c r="AN9" i="1"/>
  <c r="AJ9" i="1" s="1"/>
  <c r="AN10" i="1"/>
  <c r="AJ10" i="1" s="1"/>
  <c r="AN11" i="1"/>
  <c r="AJ11" i="1" s="1"/>
  <c r="AN12" i="1"/>
  <c r="AJ12" i="1" s="1"/>
  <c r="AN13" i="1"/>
  <c r="AJ13" i="1" s="1"/>
  <c r="AN14" i="1"/>
  <c r="AJ14" i="1" s="1"/>
  <c r="AN15" i="1"/>
  <c r="AJ15" i="1" s="1"/>
  <c r="AN16" i="1"/>
  <c r="AJ16" i="1" s="1"/>
  <c r="AN17" i="1"/>
  <c r="AJ17" i="1" s="1"/>
  <c r="AN18" i="1"/>
  <c r="AJ18" i="1" s="1"/>
  <c r="AN19" i="1"/>
  <c r="AJ19" i="1" s="1"/>
  <c r="AN20" i="1"/>
  <c r="AJ20" i="1" s="1"/>
  <c r="AN21" i="1"/>
  <c r="AJ21" i="1" s="1"/>
  <c r="AN22" i="1"/>
  <c r="AJ22" i="1" s="1"/>
  <c r="AN23" i="1"/>
  <c r="AJ23" i="1" s="1"/>
  <c r="AN8" i="1"/>
  <c r="AJ8" i="1" s="1"/>
  <c r="AM23" i="1"/>
  <c r="AI23" i="1" s="1"/>
  <c r="AP3" i="1"/>
  <c r="AM9" i="1"/>
  <c r="AI9" i="1" s="1"/>
  <c r="AM10" i="1"/>
  <c r="AI10" i="1" s="1"/>
  <c r="AM11" i="1"/>
  <c r="AI11" i="1" s="1"/>
  <c r="AM12" i="1"/>
  <c r="AI12" i="1" s="1"/>
  <c r="AM13" i="1"/>
  <c r="AI13" i="1" s="1"/>
  <c r="AM14" i="1"/>
  <c r="AI14" i="1" s="1"/>
  <c r="AM15" i="1"/>
  <c r="AI15" i="1" s="1"/>
  <c r="AM16" i="1"/>
  <c r="AI16" i="1" s="1"/>
  <c r="AM17" i="1"/>
  <c r="AI17" i="1" s="1"/>
  <c r="AM18" i="1"/>
  <c r="AI18" i="1" s="1"/>
  <c r="AM19" i="1"/>
  <c r="AI19" i="1" s="1"/>
  <c r="AM20" i="1"/>
  <c r="AI20" i="1" s="1"/>
  <c r="AM21" i="1"/>
  <c r="AI21" i="1" s="1"/>
  <c r="AM22" i="1"/>
  <c r="AI22" i="1" s="1"/>
  <c r="AI1002" i="1" l="1"/>
  <c r="AI1005" i="1"/>
  <c r="AI1010" i="1"/>
  <c r="AI1007" i="1"/>
  <c r="AI1006" i="1"/>
  <c r="AI1011" i="1"/>
  <c r="AI1009" i="1"/>
  <c r="AI1004" i="1"/>
  <c r="AI1012" i="1" s="1"/>
  <c r="AI1008" i="1"/>
  <c r="AI1003" i="1"/>
  <c r="AM1003" i="1"/>
  <c r="AR1004" i="1" a="1"/>
  <c r="AR1004" i="1" s="1"/>
  <c r="AI1001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8" i="1"/>
  <c r="E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G220" i="1"/>
  <c r="AG221" i="1"/>
  <c r="AG222" i="1"/>
  <c r="AG223" i="1"/>
  <c r="AG224" i="1"/>
  <c r="AG225" i="1"/>
  <c r="AG226" i="1"/>
  <c r="AG227" i="1"/>
  <c r="AG228" i="1"/>
  <c r="AG229" i="1"/>
  <c r="AG230" i="1"/>
  <c r="AG231" i="1"/>
  <c r="AG232" i="1"/>
  <c r="AG233" i="1"/>
  <c r="AG234" i="1"/>
  <c r="AG235" i="1"/>
  <c r="AG236" i="1"/>
  <c r="AG237" i="1"/>
  <c r="AG238" i="1"/>
  <c r="AG239" i="1"/>
  <c r="AG240" i="1"/>
  <c r="AG241" i="1"/>
  <c r="AG242" i="1"/>
  <c r="AG243" i="1"/>
  <c r="AG244" i="1"/>
  <c r="AG245" i="1"/>
  <c r="AG246" i="1"/>
  <c r="AG247" i="1"/>
  <c r="AG248" i="1"/>
  <c r="AG249" i="1"/>
  <c r="AG250" i="1"/>
  <c r="AG251" i="1"/>
  <c r="AG252" i="1"/>
  <c r="AG253" i="1"/>
  <c r="AG254" i="1"/>
  <c r="AG255" i="1"/>
  <c r="AG256" i="1"/>
  <c r="AG257" i="1"/>
  <c r="AG258" i="1"/>
  <c r="AG259" i="1"/>
  <c r="AG260" i="1"/>
  <c r="AG261" i="1"/>
  <c r="AG262" i="1"/>
  <c r="AG263" i="1"/>
  <c r="AG264" i="1"/>
  <c r="AG265" i="1"/>
  <c r="AG266" i="1"/>
  <c r="AG267" i="1"/>
  <c r="AG268" i="1"/>
  <c r="AG269" i="1"/>
  <c r="AG270" i="1"/>
  <c r="AG271" i="1"/>
  <c r="AG272" i="1"/>
  <c r="AG273" i="1"/>
  <c r="AG274" i="1"/>
  <c r="AG275" i="1"/>
  <c r="AG276" i="1"/>
  <c r="AG277" i="1"/>
  <c r="AG278" i="1"/>
  <c r="AG279" i="1"/>
  <c r="AG280" i="1"/>
  <c r="AG281" i="1"/>
  <c r="AG282" i="1"/>
  <c r="AG283" i="1"/>
  <c r="AG284" i="1"/>
  <c r="AG285" i="1"/>
  <c r="AG286" i="1"/>
  <c r="AG287" i="1"/>
  <c r="AG288" i="1"/>
  <c r="AG289" i="1"/>
  <c r="AG290" i="1"/>
  <c r="AG291" i="1"/>
  <c r="AG292" i="1"/>
  <c r="AG293" i="1"/>
  <c r="AG294" i="1"/>
  <c r="AG295" i="1"/>
  <c r="AG296" i="1"/>
  <c r="AG297" i="1"/>
  <c r="AG298" i="1"/>
  <c r="AG299" i="1"/>
  <c r="AG300" i="1"/>
  <c r="AG301" i="1"/>
  <c r="AG302" i="1"/>
  <c r="AG303" i="1"/>
  <c r="AG304" i="1"/>
  <c r="AG305" i="1"/>
  <c r="AG306" i="1"/>
  <c r="AG307" i="1"/>
  <c r="AG308" i="1"/>
  <c r="AG309" i="1"/>
  <c r="AG310" i="1"/>
  <c r="AG311" i="1"/>
  <c r="AG312" i="1"/>
  <c r="AG313" i="1"/>
  <c r="AG314" i="1"/>
  <c r="AG315" i="1"/>
  <c r="AG316" i="1"/>
  <c r="AG317" i="1"/>
  <c r="AG318" i="1"/>
  <c r="AG319" i="1"/>
  <c r="AG320" i="1"/>
  <c r="AG321" i="1"/>
  <c r="AG322" i="1"/>
  <c r="AG323" i="1"/>
  <c r="AG324" i="1"/>
  <c r="AG325" i="1"/>
  <c r="AG326" i="1"/>
  <c r="AG327" i="1"/>
  <c r="AG328" i="1"/>
  <c r="AG329" i="1"/>
  <c r="AG330" i="1"/>
  <c r="AG331" i="1"/>
  <c r="AG332" i="1"/>
  <c r="AG333" i="1"/>
  <c r="AG334" i="1"/>
  <c r="AG335" i="1"/>
  <c r="AG336" i="1"/>
  <c r="AG337" i="1"/>
  <c r="AG338" i="1"/>
  <c r="AG339" i="1"/>
  <c r="AG340" i="1"/>
  <c r="AG341" i="1"/>
  <c r="AG342" i="1"/>
  <c r="AG343" i="1"/>
  <c r="AG344" i="1"/>
  <c r="AG345" i="1"/>
  <c r="AG346" i="1"/>
  <c r="AG347" i="1"/>
  <c r="AG348" i="1"/>
  <c r="AG349" i="1"/>
  <c r="AG350" i="1"/>
  <c r="AG351" i="1"/>
  <c r="AG352" i="1"/>
  <c r="AG353" i="1"/>
  <c r="AG354" i="1"/>
  <c r="AG355" i="1"/>
  <c r="AG356" i="1"/>
  <c r="AG357" i="1"/>
  <c r="AG358" i="1"/>
  <c r="AG359" i="1"/>
  <c r="AG360" i="1"/>
  <c r="AG361" i="1"/>
  <c r="AG362" i="1"/>
  <c r="AG363" i="1"/>
  <c r="AG364" i="1"/>
  <c r="AG365" i="1"/>
  <c r="AG366" i="1"/>
  <c r="AG367" i="1"/>
  <c r="AG368" i="1"/>
  <c r="AG369" i="1"/>
  <c r="AG370" i="1"/>
  <c r="AG371" i="1"/>
  <c r="AG372" i="1"/>
  <c r="AG373" i="1"/>
  <c r="AG374" i="1"/>
  <c r="AG375" i="1"/>
  <c r="AG376" i="1"/>
  <c r="AG377" i="1"/>
  <c r="AG378" i="1"/>
  <c r="AG379" i="1"/>
  <c r="AG380" i="1"/>
  <c r="AG381" i="1"/>
  <c r="AG382" i="1"/>
  <c r="AG383" i="1"/>
  <c r="AG384" i="1"/>
  <c r="AG385" i="1"/>
  <c r="AG386" i="1"/>
  <c r="AG387" i="1"/>
  <c r="AG388" i="1"/>
  <c r="AG389" i="1"/>
  <c r="AG390" i="1"/>
  <c r="AG391" i="1"/>
  <c r="AG392" i="1"/>
  <c r="AG393" i="1"/>
  <c r="AG394" i="1"/>
  <c r="AG395" i="1"/>
  <c r="AG396" i="1"/>
  <c r="AG397" i="1"/>
  <c r="AG398" i="1"/>
  <c r="AG399" i="1"/>
  <c r="AG400" i="1"/>
  <c r="AG401" i="1"/>
  <c r="AG402" i="1"/>
  <c r="AG403" i="1"/>
  <c r="AG404" i="1"/>
  <c r="AG405" i="1"/>
  <c r="AG406" i="1"/>
  <c r="AG407" i="1"/>
  <c r="AG408" i="1"/>
  <c r="AG409" i="1"/>
  <c r="AG410" i="1"/>
  <c r="AG411" i="1"/>
  <c r="AG412" i="1"/>
  <c r="AG413" i="1"/>
  <c r="AG414" i="1"/>
  <c r="AG415" i="1"/>
  <c r="AG416" i="1"/>
  <c r="AG417" i="1"/>
  <c r="AG418" i="1"/>
  <c r="AG419" i="1"/>
  <c r="AG420" i="1"/>
  <c r="AG421" i="1"/>
  <c r="AG422" i="1"/>
  <c r="AG423" i="1"/>
  <c r="AG424" i="1"/>
  <c r="AG425" i="1"/>
  <c r="AG426" i="1"/>
  <c r="AG427" i="1"/>
  <c r="AG428" i="1"/>
  <c r="AG429" i="1"/>
  <c r="AG430" i="1"/>
  <c r="AG431" i="1"/>
  <c r="AG432" i="1"/>
  <c r="AG433" i="1"/>
  <c r="AG434" i="1"/>
  <c r="AG435" i="1"/>
  <c r="AG436" i="1"/>
  <c r="AG437" i="1"/>
  <c r="AG438" i="1"/>
  <c r="AG439" i="1"/>
  <c r="AG440" i="1"/>
  <c r="AG441" i="1"/>
  <c r="AG442" i="1"/>
  <c r="AG443" i="1"/>
  <c r="AG444" i="1"/>
  <c r="AG445" i="1"/>
  <c r="AG446" i="1"/>
  <c r="AG447" i="1"/>
  <c r="AG448" i="1"/>
  <c r="AG449" i="1"/>
  <c r="AG450" i="1"/>
  <c r="AG451" i="1"/>
  <c r="AG452" i="1"/>
  <c r="AG453" i="1"/>
  <c r="AG454" i="1"/>
  <c r="AG455" i="1"/>
  <c r="AG456" i="1"/>
  <c r="AG457" i="1"/>
  <c r="AG458" i="1"/>
  <c r="AG459" i="1"/>
  <c r="AG460" i="1"/>
  <c r="AG461" i="1"/>
  <c r="AG462" i="1"/>
  <c r="AG463" i="1"/>
  <c r="AG464" i="1"/>
  <c r="AG465" i="1"/>
  <c r="AG466" i="1"/>
  <c r="AG467" i="1"/>
  <c r="AG468" i="1"/>
  <c r="AG469" i="1"/>
  <c r="AG470" i="1"/>
  <c r="AG471" i="1"/>
  <c r="AG472" i="1"/>
  <c r="AG473" i="1"/>
  <c r="AG474" i="1"/>
  <c r="AG475" i="1"/>
  <c r="AG476" i="1"/>
  <c r="AG477" i="1"/>
  <c r="AG478" i="1"/>
  <c r="AG479" i="1"/>
  <c r="AG480" i="1"/>
  <c r="AG481" i="1"/>
  <c r="AG482" i="1"/>
  <c r="AG483" i="1"/>
  <c r="AG484" i="1"/>
  <c r="AG485" i="1"/>
  <c r="AG486" i="1"/>
  <c r="AG487" i="1"/>
  <c r="AG488" i="1"/>
  <c r="AG489" i="1"/>
  <c r="AG490" i="1"/>
  <c r="AG491" i="1"/>
  <c r="AG492" i="1"/>
  <c r="AG493" i="1"/>
  <c r="AG494" i="1"/>
  <c r="AG495" i="1"/>
  <c r="AG496" i="1"/>
  <c r="AG497" i="1"/>
  <c r="AG498" i="1"/>
  <c r="AG499" i="1"/>
  <c r="AG500" i="1"/>
  <c r="AG501" i="1"/>
  <c r="AG502" i="1"/>
  <c r="AG503" i="1"/>
  <c r="AG504" i="1"/>
  <c r="AG505" i="1"/>
  <c r="AG506" i="1"/>
  <c r="AG507" i="1"/>
  <c r="AG508" i="1"/>
  <c r="AG509" i="1"/>
  <c r="AG510" i="1"/>
  <c r="AG511" i="1"/>
  <c r="AG512" i="1"/>
  <c r="AG513" i="1"/>
  <c r="AG514" i="1"/>
  <c r="AG515" i="1"/>
  <c r="AG516" i="1"/>
  <c r="AG517" i="1"/>
  <c r="AG518" i="1"/>
  <c r="AG519" i="1"/>
  <c r="AG520" i="1"/>
  <c r="AG521" i="1"/>
  <c r="AG522" i="1"/>
  <c r="AG523" i="1"/>
  <c r="AG524" i="1"/>
  <c r="AG525" i="1"/>
  <c r="AG526" i="1"/>
  <c r="AG527" i="1"/>
  <c r="AG528" i="1"/>
  <c r="AG529" i="1"/>
  <c r="AG530" i="1"/>
  <c r="AG531" i="1"/>
  <c r="AG532" i="1"/>
  <c r="AG533" i="1"/>
  <c r="AG534" i="1"/>
  <c r="AG535" i="1"/>
  <c r="AG536" i="1"/>
  <c r="AG537" i="1"/>
  <c r="AG538" i="1"/>
  <c r="AG539" i="1"/>
  <c r="AG540" i="1"/>
  <c r="AG541" i="1"/>
  <c r="AG542" i="1"/>
  <c r="AG543" i="1"/>
  <c r="AG544" i="1"/>
  <c r="AG545" i="1"/>
  <c r="AG546" i="1"/>
  <c r="AG547" i="1"/>
  <c r="AG548" i="1"/>
  <c r="AG549" i="1"/>
  <c r="AG550" i="1"/>
  <c r="AG551" i="1"/>
  <c r="AG552" i="1"/>
  <c r="AG553" i="1"/>
  <c r="AG554" i="1"/>
  <c r="AG555" i="1"/>
  <c r="AG556" i="1"/>
  <c r="AG557" i="1"/>
  <c r="AG558" i="1"/>
  <c r="AG559" i="1"/>
  <c r="AG560" i="1"/>
  <c r="AG561" i="1"/>
  <c r="AG562" i="1"/>
  <c r="AG563" i="1"/>
  <c r="AG564" i="1"/>
  <c r="AG565" i="1"/>
  <c r="AG566" i="1"/>
  <c r="AG567" i="1"/>
  <c r="AG568" i="1"/>
  <c r="AG569" i="1"/>
  <c r="AG570" i="1"/>
  <c r="AG571" i="1"/>
  <c r="AG572" i="1"/>
  <c r="AG573" i="1"/>
  <c r="AG574" i="1"/>
  <c r="AG575" i="1"/>
  <c r="AG576" i="1"/>
  <c r="AG577" i="1"/>
  <c r="AG578" i="1"/>
  <c r="AG579" i="1"/>
  <c r="AG580" i="1"/>
  <c r="AG581" i="1"/>
  <c r="AG582" i="1"/>
  <c r="AG583" i="1"/>
  <c r="AG584" i="1"/>
  <c r="AG585" i="1"/>
  <c r="AG586" i="1"/>
  <c r="AG587" i="1"/>
  <c r="AG588" i="1"/>
  <c r="AG589" i="1"/>
  <c r="AG590" i="1"/>
  <c r="AG591" i="1"/>
  <c r="AG592" i="1"/>
  <c r="AG593" i="1"/>
  <c r="AG594" i="1"/>
  <c r="AG595" i="1"/>
  <c r="AG596" i="1"/>
  <c r="AG597" i="1"/>
  <c r="AG598" i="1"/>
  <c r="AG599" i="1"/>
  <c r="AG600" i="1"/>
  <c r="AG601" i="1"/>
  <c r="AG602" i="1"/>
  <c r="AG603" i="1"/>
  <c r="AG604" i="1"/>
  <c r="AG605" i="1"/>
  <c r="AG606" i="1"/>
  <c r="AG607" i="1"/>
  <c r="AG608" i="1"/>
  <c r="AG609" i="1"/>
  <c r="AG610" i="1"/>
  <c r="AG611" i="1"/>
  <c r="AG612" i="1"/>
  <c r="AG613" i="1"/>
  <c r="AG614" i="1"/>
  <c r="AG615" i="1"/>
  <c r="AG616" i="1"/>
  <c r="AG617" i="1"/>
  <c r="AG618" i="1"/>
  <c r="AG619" i="1"/>
  <c r="AG620" i="1"/>
  <c r="AG621" i="1"/>
  <c r="AG622" i="1"/>
  <c r="AG623" i="1"/>
  <c r="AG624" i="1"/>
  <c r="AG625" i="1"/>
  <c r="AG626" i="1"/>
  <c r="AG627" i="1"/>
  <c r="AG628" i="1"/>
  <c r="AG629" i="1"/>
  <c r="AG630" i="1"/>
  <c r="AG631" i="1"/>
  <c r="AG632" i="1"/>
  <c r="AG633" i="1"/>
  <c r="AG634" i="1"/>
  <c r="AG635" i="1"/>
  <c r="AG636" i="1"/>
  <c r="AG637" i="1"/>
  <c r="AG638" i="1"/>
  <c r="AG639" i="1"/>
  <c r="AG640" i="1"/>
  <c r="AG641" i="1"/>
  <c r="AG642" i="1"/>
  <c r="AG643" i="1"/>
  <c r="AG644" i="1"/>
  <c r="AG645" i="1"/>
  <c r="AG646" i="1"/>
  <c r="AG647" i="1"/>
  <c r="AG648" i="1"/>
  <c r="AG649" i="1"/>
  <c r="AG650" i="1"/>
  <c r="AG651" i="1"/>
  <c r="AG652" i="1"/>
  <c r="AG653" i="1"/>
  <c r="AG654" i="1"/>
  <c r="AG655" i="1"/>
  <c r="AG656" i="1"/>
  <c r="AG657" i="1"/>
  <c r="AG658" i="1"/>
  <c r="AG659" i="1"/>
  <c r="AG660" i="1"/>
  <c r="AG661" i="1"/>
  <c r="AG662" i="1"/>
  <c r="AG663" i="1"/>
  <c r="AG664" i="1"/>
  <c r="AG665" i="1"/>
  <c r="AG666" i="1"/>
  <c r="AG667" i="1"/>
  <c r="AG668" i="1"/>
  <c r="AG669" i="1"/>
  <c r="AG670" i="1"/>
  <c r="AG671" i="1"/>
  <c r="AG672" i="1"/>
  <c r="AG673" i="1"/>
  <c r="AG674" i="1"/>
  <c r="AG675" i="1"/>
  <c r="AG676" i="1"/>
  <c r="AG677" i="1"/>
  <c r="AG678" i="1"/>
  <c r="AG679" i="1"/>
  <c r="AG680" i="1"/>
  <c r="AG681" i="1"/>
  <c r="AG682" i="1"/>
  <c r="AG683" i="1"/>
  <c r="AG684" i="1"/>
  <c r="AG685" i="1"/>
  <c r="AG686" i="1"/>
  <c r="AG687" i="1"/>
  <c r="AG688" i="1"/>
  <c r="AG689" i="1"/>
  <c r="AG690" i="1"/>
  <c r="AG691" i="1"/>
  <c r="AG692" i="1"/>
  <c r="AG693" i="1"/>
  <c r="AG694" i="1"/>
  <c r="AG695" i="1"/>
  <c r="AG696" i="1"/>
  <c r="AG697" i="1"/>
  <c r="AG698" i="1"/>
  <c r="AG699" i="1"/>
  <c r="AG700" i="1"/>
  <c r="AG701" i="1"/>
  <c r="AG702" i="1"/>
  <c r="AG703" i="1"/>
  <c r="AG704" i="1"/>
  <c r="AG705" i="1"/>
  <c r="AG706" i="1"/>
  <c r="AG707" i="1"/>
  <c r="AG708" i="1"/>
  <c r="AG709" i="1"/>
  <c r="AG710" i="1"/>
  <c r="AG711" i="1"/>
  <c r="AG712" i="1"/>
  <c r="AG713" i="1"/>
  <c r="AG714" i="1"/>
  <c r="AG715" i="1"/>
  <c r="AG716" i="1"/>
  <c r="AG717" i="1"/>
  <c r="AG718" i="1"/>
  <c r="AG719" i="1"/>
  <c r="AG720" i="1"/>
  <c r="AG721" i="1"/>
  <c r="AG722" i="1"/>
  <c r="AG723" i="1"/>
  <c r="AG724" i="1"/>
  <c r="AG725" i="1"/>
  <c r="AG726" i="1"/>
  <c r="AG727" i="1"/>
  <c r="AG728" i="1"/>
  <c r="AG729" i="1"/>
  <c r="AG730" i="1"/>
  <c r="AG731" i="1"/>
  <c r="AG732" i="1"/>
  <c r="AG733" i="1"/>
  <c r="AG734" i="1"/>
  <c r="AG735" i="1"/>
  <c r="AG736" i="1"/>
  <c r="AG737" i="1"/>
  <c r="AG738" i="1"/>
  <c r="AG739" i="1"/>
  <c r="AG740" i="1"/>
  <c r="AG741" i="1"/>
  <c r="AG742" i="1"/>
  <c r="AG743" i="1"/>
  <c r="AG744" i="1"/>
  <c r="AG745" i="1"/>
  <c r="AG746" i="1"/>
  <c r="AG747" i="1"/>
  <c r="AG748" i="1"/>
  <c r="AG749" i="1"/>
  <c r="AG750" i="1"/>
  <c r="AG751" i="1"/>
  <c r="AG752" i="1"/>
  <c r="AG753" i="1"/>
  <c r="AG754" i="1"/>
  <c r="AG755" i="1"/>
  <c r="AG756" i="1"/>
  <c r="AG757" i="1"/>
  <c r="AG758" i="1"/>
  <c r="AG759" i="1"/>
  <c r="AG760" i="1"/>
  <c r="AG761" i="1"/>
  <c r="AG762" i="1"/>
  <c r="AG763" i="1"/>
  <c r="AG764" i="1"/>
  <c r="AG765" i="1"/>
  <c r="AG766" i="1"/>
  <c r="AG767" i="1"/>
  <c r="AG768" i="1"/>
  <c r="AG769" i="1"/>
  <c r="AG770" i="1"/>
  <c r="AG771" i="1"/>
  <c r="AG772" i="1"/>
  <c r="AG773" i="1"/>
  <c r="AG774" i="1"/>
  <c r="AG775" i="1"/>
  <c r="AG776" i="1"/>
  <c r="AG777" i="1"/>
  <c r="AG778" i="1"/>
  <c r="AG779" i="1"/>
  <c r="AG780" i="1"/>
  <c r="AG781" i="1"/>
  <c r="AG782" i="1"/>
  <c r="AG783" i="1"/>
  <c r="AG784" i="1"/>
  <c r="AG785" i="1"/>
  <c r="AG786" i="1"/>
  <c r="AG787" i="1"/>
  <c r="AG788" i="1"/>
  <c r="AG789" i="1"/>
  <c r="AG790" i="1"/>
  <c r="AG791" i="1"/>
  <c r="AG792" i="1"/>
  <c r="AG793" i="1"/>
  <c r="AG794" i="1"/>
  <c r="AG795" i="1"/>
  <c r="AG796" i="1"/>
  <c r="AG797" i="1"/>
  <c r="AG798" i="1"/>
  <c r="AG799" i="1"/>
  <c r="AG800" i="1"/>
  <c r="AG801" i="1"/>
  <c r="AG802" i="1"/>
  <c r="AG803" i="1"/>
  <c r="AG804" i="1"/>
  <c r="AG805" i="1"/>
  <c r="AG806" i="1"/>
  <c r="AG807" i="1"/>
  <c r="AG808" i="1"/>
  <c r="AG809" i="1"/>
  <c r="AG810" i="1"/>
  <c r="AG811" i="1"/>
  <c r="AG812" i="1"/>
  <c r="AG813" i="1"/>
  <c r="AG814" i="1"/>
  <c r="AG815" i="1"/>
  <c r="AG816" i="1"/>
  <c r="AG817" i="1"/>
  <c r="AG818" i="1"/>
  <c r="AG819" i="1"/>
  <c r="AG820" i="1"/>
  <c r="AG821" i="1"/>
  <c r="AG822" i="1"/>
  <c r="AG823" i="1"/>
  <c r="AG824" i="1"/>
  <c r="AG825" i="1"/>
  <c r="AG826" i="1"/>
  <c r="AG827" i="1"/>
  <c r="AG828" i="1"/>
  <c r="AG829" i="1"/>
  <c r="AG830" i="1"/>
  <c r="AG831" i="1"/>
  <c r="AG832" i="1"/>
  <c r="AG833" i="1"/>
  <c r="AG834" i="1"/>
  <c r="AG835" i="1"/>
  <c r="AG836" i="1"/>
  <c r="AG837" i="1"/>
  <c r="AG838" i="1"/>
  <c r="AG839" i="1"/>
  <c r="AG840" i="1"/>
  <c r="AG841" i="1"/>
  <c r="AG842" i="1"/>
  <c r="AG843" i="1"/>
  <c r="AG844" i="1"/>
  <c r="AG845" i="1"/>
  <c r="AG846" i="1"/>
  <c r="AG847" i="1"/>
  <c r="AG848" i="1"/>
  <c r="AG849" i="1"/>
  <c r="AG850" i="1"/>
  <c r="AG851" i="1"/>
  <c r="AG852" i="1"/>
  <c r="AG853" i="1"/>
  <c r="AG854" i="1"/>
  <c r="AG855" i="1"/>
  <c r="AG856" i="1"/>
  <c r="AG857" i="1"/>
  <c r="AG858" i="1"/>
  <c r="AG859" i="1"/>
  <c r="AG860" i="1"/>
  <c r="AG861" i="1"/>
  <c r="AG862" i="1"/>
  <c r="AG863" i="1"/>
  <c r="AG864" i="1"/>
  <c r="AG865" i="1"/>
  <c r="AG866" i="1"/>
  <c r="AG867" i="1"/>
  <c r="AG868" i="1"/>
  <c r="AG869" i="1"/>
  <c r="AG870" i="1"/>
  <c r="AG871" i="1"/>
  <c r="AG872" i="1"/>
  <c r="AG873" i="1"/>
  <c r="AG874" i="1"/>
  <c r="AG875" i="1"/>
  <c r="AG876" i="1"/>
  <c r="AG877" i="1"/>
  <c r="AG878" i="1"/>
  <c r="AG879" i="1"/>
  <c r="AG880" i="1"/>
  <c r="AG881" i="1"/>
  <c r="AG882" i="1"/>
  <c r="AG883" i="1"/>
  <c r="AG884" i="1"/>
  <c r="AG885" i="1"/>
  <c r="AG886" i="1"/>
  <c r="AG887" i="1"/>
  <c r="AG888" i="1"/>
  <c r="AG889" i="1"/>
  <c r="AG890" i="1"/>
  <c r="AG891" i="1"/>
  <c r="AG892" i="1"/>
  <c r="AG893" i="1"/>
  <c r="AG894" i="1"/>
  <c r="AG895" i="1"/>
  <c r="AG896" i="1"/>
  <c r="AG897" i="1"/>
  <c r="AG898" i="1"/>
  <c r="AG899" i="1"/>
  <c r="AG900" i="1"/>
  <c r="AG901" i="1"/>
  <c r="AG902" i="1"/>
  <c r="AG903" i="1"/>
  <c r="AG904" i="1"/>
  <c r="AG905" i="1"/>
  <c r="AG906" i="1"/>
  <c r="AG907" i="1"/>
  <c r="AG908" i="1"/>
  <c r="AG909" i="1"/>
  <c r="AG910" i="1"/>
  <c r="AG911" i="1"/>
  <c r="AG912" i="1"/>
  <c r="AG913" i="1"/>
  <c r="AG914" i="1"/>
  <c r="AG915" i="1"/>
  <c r="AG916" i="1"/>
  <c r="AG917" i="1"/>
  <c r="AG918" i="1"/>
  <c r="AG919" i="1"/>
  <c r="AG920" i="1"/>
  <c r="AG921" i="1"/>
  <c r="AG922" i="1"/>
  <c r="AG923" i="1"/>
  <c r="AG924" i="1"/>
  <c r="AG925" i="1"/>
  <c r="AG926" i="1"/>
  <c r="AG927" i="1"/>
  <c r="AG928" i="1"/>
  <c r="AG929" i="1"/>
  <c r="AG930" i="1"/>
  <c r="AG931" i="1"/>
  <c r="AG932" i="1"/>
  <c r="AG933" i="1"/>
  <c r="AG934" i="1"/>
  <c r="AG935" i="1"/>
  <c r="AG936" i="1"/>
  <c r="AG937" i="1"/>
  <c r="AG938" i="1"/>
  <c r="AG939" i="1"/>
  <c r="AG940" i="1"/>
  <c r="AG941" i="1"/>
  <c r="AG942" i="1"/>
  <c r="AG943" i="1"/>
  <c r="AG944" i="1"/>
  <c r="AG945" i="1"/>
  <c r="AG946" i="1"/>
  <c r="AG947" i="1"/>
  <c r="AG948" i="1"/>
  <c r="AG949" i="1"/>
  <c r="AG950" i="1"/>
  <c r="AG951" i="1"/>
  <c r="AG952" i="1"/>
  <c r="AG953" i="1"/>
  <c r="AG954" i="1"/>
  <c r="AG955" i="1"/>
  <c r="AG956" i="1"/>
  <c r="AG957" i="1"/>
  <c r="AG958" i="1"/>
  <c r="AG959" i="1"/>
  <c r="AG960" i="1"/>
  <c r="AG961" i="1"/>
  <c r="AG962" i="1"/>
  <c r="AG963" i="1"/>
  <c r="AG964" i="1"/>
  <c r="AG965" i="1"/>
  <c r="AG966" i="1"/>
  <c r="AG967" i="1"/>
  <c r="AG968" i="1"/>
  <c r="AG969" i="1"/>
  <c r="AG970" i="1"/>
  <c r="AG971" i="1"/>
  <c r="AG972" i="1"/>
  <c r="AG973" i="1"/>
  <c r="AG974" i="1"/>
  <c r="AG975" i="1"/>
  <c r="AG976" i="1"/>
  <c r="AG977" i="1"/>
  <c r="AG978" i="1"/>
  <c r="AG979" i="1"/>
  <c r="AG980" i="1"/>
  <c r="AG981" i="1"/>
  <c r="AG982" i="1"/>
  <c r="AG983" i="1"/>
  <c r="AG984" i="1"/>
  <c r="AG985" i="1"/>
  <c r="AG986" i="1"/>
  <c r="AG987" i="1"/>
  <c r="AG988" i="1"/>
  <c r="AG989" i="1"/>
  <c r="AG990" i="1"/>
  <c r="AG991" i="1"/>
  <c r="AG992" i="1"/>
  <c r="AG993" i="1"/>
  <c r="AG994" i="1"/>
  <c r="AG995" i="1"/>
  <c r="AG996" i="1"/>
  <c r="AG997" i="1"/>
  <c r="AG998" i="1"/>
  <c r="AG999" i="1"/>
  <c r="AG1000" i="1"/>
  <c r="AG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3" i="1"/>
  <c r="AE204" i="1"/>
  <c r="AE205" i="1"/>
  <c r="AE206" i="1"/>
  <c r="AE207" i="1"/>
  <c r="AE208" i="1"/>
  <c r="AE209" i="1"/>
  <c r="AE210" i="1"/>
  <c r="AE211" i="1"/>
  <c r="AE212" i="1"/>
  <c r="AE213" i="1"/>
  <c r="AE214" i="1"/>
  <c r="AE215" i="1"/>
  <c r="AE216" i="1"/>
  <c r="AE217" i="1"/>
  <c r="AE218" i="1"/>
  <c r="AE219" i="1"/>
  <c r="AE220" i="1"/>
  <c r="AE221" i="1"/>
  <c r="AE222" i="1"/>
  <c r="AE223" i="1"/>
  <c r="AE224" i="1"/>
  <c r="AE225" i="1"/>
  <c r="AE226" i="1"/>
  <c r="AE227" i="1"/>
  <c r="AE228" i="1"/>
  <c r="AE229" i="1"/>
  <c r="AE230" i="1"/>
  <c r="AE231" i="1"/>
  <c r="AE232" i="1"/>
  <c r="AE233" i="1"/>
  <c r="AE234" i="1"/>
  <c r="AE235" i="1"/>
  <c r="AE236" i="1"/>
  <c r="AE237" i="1"/>
  <c r="AE238" i="1"/>
  <c r="AE239" i="1"/>
  <c r="AE240" i="1"/>
  <c r="AE241" i="1"/>
  <c r="AE242" i="1"/>
  <c r="AE243" i="1"/>
  <c r="AE244" i="1"/>
  <c r="AE245" i="1"/>
  <c r="AE246" i="1"/>
  <c r="AE247" i="1"/>
  <c r="AE248" i="1"/>
  <c r="AE249" i="1"/>
  <c r="AE250" i="1"/>
  <c r="AE251" i="1"/>
  <c r="AE252" i="1"/>
  <c r="AE253" i="1"/>
  <c r="AE254" i="1"/>
  <c r="AE255" i="1"/>
  <c r="AE256" i="1"/>
  <c r="AE257" i="1"/>
  <c r="AE258" i="1"/>
  <c r="AE259" i="1"/>
  <c r="AE260" i="1"/>
  <c r="AE261" i="1"/>
  <c r="AE262" i="1"/>
  <c r="AE263" i="1"/>
  <c r="AE264" i="1"/>
  <c r="AE265" i="1"/>
  <c r="AE266" i="1"/>
  <c r="AE267" i="1"/>
  <c r="AE268" i="1"/>
  <c r="AE269" i="1"/>
  <c r="AE270" i="1"/>
  <c r="AE271" i="1"/>
  <c r="AE272" i="1"/>
  <c r="AE273" i="1"/>
  <c r="AE274" i="1"/>
  <c r="AE275" i="1"/>
  <c r="AE276" i="1"/>
  <c r="AE277" i="1"/>
  <c r="AE278" i="1"/>
  <c r="AE279" i="1"/>
  <c r="AE280" i="1"/>
  <c r="AE281" i="1"/>
  <c r="AE282" i="1"/>
  <c r="AE283" i="1"/>
  <c r="AE284" i="1"/>
  <c r="AE285" i="1"/>
  <c r="AE286" i="1"/>
  <c r="AE287" i="1"/>
  <c r="AE288" i="1"/>
  <c r="AE289" i="1"/>
  <c r="AE290" i="1"/>
  <c r="AE291" i="1"/>
  <c r="AE292" i="1"/>
  <c r="AE293" i="1"/>
  <c r="AE294" i="1"/>
  <c r="AE295" i="1"/>
  <c r="AE296" i="1"/>
  <c r="AE297" i="1"/>
  <c r="AE298" i="1"/>
  <c r="AE299" i="1"/>
  <c r="AE300" i="1"/>
  <c r="AE301" i="1"/>
  <c r="AE302" i="1"/>
  <c r="AE303" i="1"/>
  <c r="AE304" i="1"/>
  <c r="AE305" i="1"/>
  <c r="AE306" i="1"/>
  <c r="AE307" i="1"/>
  <c r="AE308" i="1"/>
  <c r="AE309" i="1"/>
  <c r="AE310" i="1"/>
  <c r="AE311" i="1"/>
  <c r="AE312" i="1"/>
  <c r="AE313" i="1"/>
  <c r="AE314" i="1"/>
  <c r="AE315" i="1"/>
  <c r="AE316" i="1"/>
  <c r="AE317" i="1"/>
  <c r="AE318" i="1"/>
  <c r="AE319" i="1"/>
  <c r="AE320" i="1"/>
  <c r="AE321" i="1"/>
  <c r="AE322" i="1"/>
  <c r="AE323" i="1"/>
  <c r="AE324" i="1"/>
  <c r="AE325" i="1"/>
  <c r="AE326" i="1"/>
  <c r="AE327" i="1"/>
  <c r="AE328" i="1"/>
  <c r="AE329" i="1"/>
  <c r="AE330" i="1"/>
  <c r="AE331" i="1"/>
  <c r="AE332" i="1"/>
  <c r="AE333" i="1"/>
  <c r="AE334" i="1"/>
  <c r="AE335" i="1"/>
  <c r="AE336" i="1"/>
  <c r="AE337" i="1"/>
  <c r="AE338" i="1"/>
  <c r="AE339" i="1"/>
  <c r="AE340" i="1"/>
  <c r="AE341" i="1"/>
  <c r="AE342" i="1"/>
  <c r="AE343" i="1"/>
  <c r="AE344" i="1"/>
  <c r="AE345" i="1"/>
  <c r="AE346" i="1"/>
  <c r="AE347" i="1"/>
  <c r="AE348" i="1"/>
  <c r="AE349" i="1"/>
  <c r="AE350" i="1"/>
  <c r="AE351" i="1"/>
  <c r="AE352" i="1"/>
  <c r="AE353" i="1"/>
  <c r="AE354" i="1"/>
  <c r="AE355" i="1"/>
  <c r="AE356" i="1"/>
  <c r="AE357" i="1"/>
  <c r="AE358" i="1"/>
  <c r="AE359" i="1"/>
  <c r="AE360" i="1"/>
  <c r="AE361" i="1"/>
  <c r="AE362" i="1"/>
  <c r="AE363" i="1"/>
  <c r="AE364" i="1"/>
  <c r="AE365" i="1"/>
  <c r="AE366" i="1"/>
  <c r="AE367" i="1"/>
  <c r="AE368" i="1"/>
  <c r="AE369" i="1"/>
  <c r="AE370" i="1"/>
  <c r="AE371" i="1"/>
  <c r="AE372" i="1"/>
  <c r="AE373" i="1"/>
  <c r="AE374" i="1"/>
  <c r="AE375" i="1"/>
  <c r="AE376" i="1"/>
  <c r="AE377" i="1"/>
  <c r="AE378" i="1"/>
  <c r="AE379" i="1"/>
  <c r="AE380" i="1"/>
  <c r="AE381" i="1"/>
  <c r="AE382" i="1"/>
  <c r="AE383" i="1"/>
  <c r="AE384" i="1"/>
  <c r="AE385" i="1"/>
  <c r="AE386" i="1"/>
  <c r="AE387" i="1"/>
  <c r="AE388" i="1"/>
  <c r="AE389" i="1"/>
  <c r="AE390" i="1"/>
  <c r="AE391" i="1"/>
  <c r="AE392" i="1"/>
  <c r="AE393" i="1"/>
  <c r="AE394" i="1"/>
  <c r="AE395" i="1"/>
  <c r="AE396" i="1"/>
  <c r="AE397" i="1"/>
  <c r="AE398" i="1"/>
  <c r="AE399" i="1"/>
  <c r="AE400" i="1"/>
  <c r="AE401" i="1"/>
  <c r="AE402" i="1"/>
  <c r="AE403" i="1"/>
  <c r="AE404" i="1"/>
  <c r="AE405" i="1"/>
  <c r="AE406" i="1"/>
  <c r="AE407" i="1"/>
  <c r="AE408" i="1"/>
  <c r="AE409" i="1"/>
  <c r="AE410" i="1"/>
  <c r="AE411" i="1"/>
  <c r="AE412" i="1"/>
  <c r="AE413" i="1"/>
  <c r="AE414" i="1"/>
  <c r="AE415" i="1"/>
  <c r="AE416" i="1"/>
  <c r="AE417" i="1"/>
  <c r="AE418" i="1"/>
  <c r="AE419" i="1"/>
  <c r="AE420" i="1"/>
  <c r="AE421" i="1"/>
  <c r="AE422" i="1"/>
  <c r="AE423" i="1"/>
  <c r="AE424" i="1"/>
  <c r="AE425" i="1"/>
  <c r="AE426" i="1"/>
  <c r="AE427" i="1"/>
  <c r="AE428" i="1"/>
  <c r="AE429" i="1"/>
  <c r="AE430" i="1"/>
  <c r="AE431" i="1"/>
  <c r="AE432" i="1"/>
  <c r="AE433" i="1"/>
  <c r="AE434" i="1"/>
  <c r="AE435" i="1"/>
  <c r="AE436" i="1"/>
  <c r="AE437" i="1"/>
  <c r="AE438" i="1"/>
  <c r="AE439" i="1"/>
  <c r="AE440" i="1"/>
  <c r="AE441" i="1"/>
  <c r="AE442" i="1"/>
  <c r="AE443" i="1"/>
  <c r="AE444" i="1"/>
  <c r="AE445" i="1"/>
  <c r="AE446" i="1"/>
  <c r="AE447" i="1"/>
  <c r="AE448" i="1"/>
  <c r="AE449" i="1"/>
  <c r="AE450" i="1"/>
  <c r="AE451" i="1"/>
  <c r="AE452" i="1"/>
  <c r="AE453" i="1"/>
  <c r="AE454" i="1"/>
  <c r="AE455" i="1"/>
  <c r="AE456" i="1"/>
  <c r="AE457" i="1"/>
  <c r="AE458" i="1"/>
  <c r="AE459" i="1"/>
  <c r="AE460" i="1"/>
  <c r="AE461" i="1"/>
  <c r="AE462" i="1"/>
  <c r="AE463" i="1"/>
  <c r="AE464" i="1"/>
  <c r="AE465" i="1"/>
  <c r="AE466" i="1"/>
  <c r="AE467" i="1"/>
  <c r="AE468" i="1"/>
  <c r="AE469" i="1"/>
  <c r="AE470" i="1"/>
  <c r="AE471" i="1"/>
  <c r="AE472" i="1"/>
  <c r="AE473" i="1"/>
  <c r="AE474" i="1"/>
  <c r="AE475" i="1"/>
  <c r="AE476" i="1"/>
  <c r="AE477" i="1"/>
  <c r="AE478" i="1"/>
  <c r="AE479" i="1"/>
  <c r="AE480" i="1"/>
  <c r="AE481" i="1"/>
  <c r="AE482" i="1"/>
  <c r="AE483" i="1"/>
  <c r="AE484" i="1"/>
  <c r="AE485" i="1"/>
  <c r="AE486" i="1"/>
  <c r="AE487" i="1"/>
  <c r="AE488" i="1"/>
  <c r="AE489" i="1"/>
  <c r="AE490" i="1"/>
  <c r="AE491" i="1"/>
  <c r="AE492" i="1"/>
  <c r="AE493" i="1"/>
  <c r="AE494" i="1"/>
  <c r="AE495" i="1"/>
  <c r="AE496" i="1"/>
  <c r="AE497" i="1"/>
  <c r="AE498" i="1"/>
  <c r="AE499" i="1"/>
  <c r="AE500" i="1"/>
  <c r="AE501" i="1"/>
  <c r="AE502" i="1"/>
  <c r="AE503" i="1"/>
  <c r="AE504" i="1"/>
  <c r="AE505" i="1"/>
  <c r="AE506" i="1"/>
  <c r="AE507" i="1"/>
  <c r="AE508" i="1"/>
  <c r="AE509" i="1"/>
  <c r="AE510" i="1"/>
  <c r="AE511" i="1"/>
  <c r="AE512" i="1"/>
  <c r="AE513" i="1"/>
  <c r="AE514" i="1"/>
  <c r="AE515" i="1"/>
  <c r="AE516" i="1"/>
  <c r="AE517" i="1"/>
  <c r="AE518" i="1"/>
  <c r="AE519" i="1"/>
  <c r="AE520" i="1"/>
  <c r="AE521" i="1"/>
  <c r="AE522" i="1"/>
  <c r="AE523" i="1"/>
  <c r="AE524" i="1"/>
  <c r="AE525" i="1"/>
  <c r="AE526" i="1"/>
  <c r="AE527" i="1"/>
  <c r="AE528" i="1"/>
  <c r="AE529" i="1"/>
  <c r="AE530" i="1"/>
  <c r="AE531" i="1"/>
  <c r="AE532" i="1"/>
  <c r="AE533" i="1"/>
  <c r="AE534" i="1"/>
  <c r="AE535" i="1"/>
  <c r="AE536" i="1"/>
  <c r="AE537" i="1"/>
  <c r="AE538" i="1"/>
  <c r="AE539" i="1"/>
  <c r="AE540" i="1"/>
  <c r="AE541" i="1"/>
  <c r="AE542" i="1"/>
  <c r="AE543" i="1"/>
  <c r="AE544" i="1"/>
  <c r="AE545" i="1"/>
  <c r="AE546" i="1"/>
  <c r="AE547" i="1"/>
  <c r="AE548" i="1"/>
  <c r="AE549" i="1"/>
  <c r="AE550" i="1"/>
  <c r="AE551" i="1"/>
  <c r="AE552" i="1"/>
  <c r="AE553" i="1"/>
  <c r="AE554" i="1"/>
  <c r="AE555" i="1"/>
  <c r="AE556" i="1"/>
  <c r="AE557" i="1"/>
  <c r="AE558" i="1"/>
  <c r="AE559" i="1"/>
  <c r="AE560" i="1"/>
  <c r="AE561" i="1"/>
  <c r="AE562" i="1"/>
  <c r="AE563" i="1"/>
  <c r="AE564" i="1"/>
  <c r="AE565" i="1"/>
  <c r="AE566" i="1"/>
  <c r="AE567" i="1"/>
  <c r="AE568" i="1"/>
  <c r="AE569" i="1"/>
  <c r="AE570" i="1"/>
  <c r="AE571" i="1"/>
  <c r="AE572" i="1"/>
  <c r="AE573" i="1"/>
  <c r="AE574" i="1"/>
  <c r="AE575" i="1"/>
  <c r="AE576" i="1"/>
  <c r="AE577" i="1"/>
  <c r="AE578" i="1"/>
  <c r="AE579" i="1"/>
  <c r="AE580" i="1"/>
  <c r="AE581" i="1"/>
  <c r="AE582" i="1"/>
  <c r="AE583" i="1"/>
  <c r="AE584" i="1"/>
  <c r="AE585" i="1"/>
  <c r="AE586" i="1"/>
  <c r="AE587" i="1"/>
  <c r="AE588" i="1"/>
  <c r="AE589" i="1"/>
  <c r="AE590" i="1"/>
  <c r="AE591" i="1"/>
  <c r="AE592" i="1"/>
  <c r="AE593" i="1"/>
  <c r="AE594" i="1"/>
  <c r="AE595" i="1"/>
  <c r="AE596" i="1"/>
  <c r="AE597" i="1"/>
  <c r="AE598" i="1"/>
  <c r="AE599" i="1"/>
  <c r="AE600" i="1"/>
  <c r="AE601" i="1"/>
  <c r="AE602" i="1"/>
  <c r="AE603" i="1"/>
  <c r="AE604" i="1"/>
  <c r="AE605" i="1"/>
  <c r="AE606" i="1"/>
  <c r="AE607" i="1"/>
  <c r="AE608" i="1"/>
  <c r="AE609" i="1"/>
  <c r="AE610" i="1"/>
  <c r="AE611" i="1"/>
  <c r="AE612" i="1"/>
  <c r="AE613" i="1"/>
  <c r="AE614" i="1"/>
  <c r="AE615" i="1"/>
  <c r="AE616" i="1"/>
  <c r="AE617" i="1"/>
  <c r="AE618" i="1"/>
  <c r="AE619" i="1"/>
  <c r="AE620" i="1"/>
  <c r="AE621" i="1"/>
  <c r="AE622" i="1"/>
  <c r="AE623" i="1"/>
  <c r="AE624" i="1"/>
  <c r="AE625" i="1"/>
  <c r="AE626" i="1"/>
  <c r="AE627" i="1"/>
  <c r="AE628" i="1"/>
  <c r="AE629" i="1"/>
  <c r="AE630" i="1"/>
  <c r="AE631" i="1"/>
  <c r="AE632" i="1"/>
  <c r="AE633" i="1"/>
  <c r="AE634" i="1"/>
  <c r="AE635" i="1"/>
  <c r="AE636" i="1"/>
  <c r="AE637" i="1"/>
  <c r="AE638" i="1"/>
  <c r="AE639" i="1"/>
  <c r="AE640" i="1"/>
  <c r="AE641" i="1"/>
  <c r="AE642" i="1"/>
  <c r="AE643" i="1"/>
  <c r="AE644" i="1"/>
  <c r="AE645" i="1"/>
  <c r="AE646" i="1"/>
  <c r="AE647" i="1"/>
  <c r="AE648" i="1"/>
  <c r="AE649" i="1"/>
  <c r="AE650" i="1"/>
  <c r="AE651" i="1"/>
  <c r="AE652" i="1"/>
  <c r="AE653" i="1"/>
  <c r="AE654" i="1"/>
  <c r="AE655" i="1"/>
  <c r="AE656" i="1"/>
  <c r="AE657" i="1"/>
  <c r="AE658" i="1"/>
  <c r="AE659" i="1"/>
  <c r="AE660" i="1"/>
  <c r="AE661" i="1"/>
  <c r="AE662" i="1"/>
  <c r="AE663" i="1"/>
  <c r="AE664" i="1"/>
  <c r="AE665" i="1"/>
  <c r="AE666" i="1"/>
  <c r="AE667" i="1"/>
  <c r="AE668" i="1"/>
  <c r="AE669" i="1"/>
  <c r="AE670" i="1"/>
  <c r="AE671" i="1"/>
  <c r="AE672" i="1"/>
  <c r="AE673" i="1"/>
  <c r="AE674" i="1"/>
  <c r="AE675" i="1"/>
  <c r="AE676" i="1"/>
  <c r="AE677" i="1"/>
  <c r="AE678" i="1"/>
  <c r="AE679" i="1"/>
  <c r="AE680" i="1"/>
  <c r="AE681" i="1"/>
  <c r="AE682" i="1"/>
  <c r="AE683" i="1"/>
  <c r="AE684" i="1"/>
  <c r="AE685" i="1"/>
  <c r="AE686" i="1"/>
  <c r="AE687" i="1"/>
  <c r="AE688" i="1"/>
  <c r="AE689" i="1"/>
  <c r="AE690" i="1"/>
  <c r="AE691" i="1"/>
  <c r="AE692" i="1"/>
  <c r="AE693" i="1"/>
  <c r="AE694" i="1"/>
  <c r="AE695" i="1"/>
  <c r="AE696" i="1"/>
  <c r="AE697" i="1"/>
  <c r="AE698" i="1"/>
  <c r="AE699" i="1"/>
  <c r="AE700" i="1"/>
  <c r="AE701" i="1"/>
  <c r="AE702" i="1"/>
  <c r="AE703" i="1"/>
  <c r="AE704" i="1"/>
  <c r="AE705" i="1"/>
  <c r="AE706" i="1"/>
  <c r="AE707" i="1"/>
  <c r="AE708" i="1"/>
  <c r="AE709" i="1"/>
  <c r="AE710" i="1"/>
  <c r="AE711" i="1"/>
  <c r="AE712" i="1"/>
  <c r="AE713" i="1"/>
  <c r="AE714" i="1"/>
  <c r="AE715" i="1"/>
  <c r="AE716" i="1"/>
  <c r="AE717" i="1"/>
  <c r="AE718" i="1"/>
  <c r="AE719" i="1"/>
  <c r="AE720" i="1"/>
  <c r="AE721" i="1"/>
  <c r="AE722" i="1"/>
  <c r="AE723" i="1"/>
  <c r="AE724" i="1"/>
  <c r="AE725" i="1"/>
  <c r="AE726" i="1"/>
  <c r="AE727" i="1"/>
  <c r="AE728" i="1"/>
  <c r="AE729" i="1"/>
  <c r="AE730" i="1"/>
  <c r="AE731" i="1"/>
  <c r="AE732" i="1"/>
  <c r="AE733" i="1"/>
  <c r="AE734" i="1"/>
  <c r="AE735" i="1"/>
  <c r="AE736" i="1"/>
  <c r="AE737" i="1"/>
  <c r="AE738" i="1"/>
  <c r="AE739" i="1"/>
  <c r="AE740" i="1"/>
  <c r="AE741" i="1"/>
  <c r="AE742" i="1"/>
  <c r="AE743" i="1"/>
  <c r="AE744" i="1"/>
  <c r="AE745" i="1"/>
  <c r="AE746" i="1"/>
  <c r="AE747" i="1"/>
  <c r="AE748" i="1"/>
  <c r="AE749" i="1"/>
  <c r="AE750" i="1"/>
  <c r="AE751" i="1"/>
  <c r="AE752" i="1"/>
  <c r="AE753" i="1"/>
  <c r="AE754" i="1"/>
  <c r="AE755" i="1"/>
  <c r="AE756" i="1"/>
  <c r="AE757" i="1"/>
  <c r="AE758" i="1"/>
  <c r="AE759" i="1"/>
  <c r="AE760" i="1"/>
  <c r="AE761" i="1"/>
  <c r="AE762" i="1"/>
  <c r="AE763" i="1"/>
  <c r="AE764" i="1"/>
  <c r="AE765" i="1"/>
  <c r="AE766" i="1"/>
  <c r="AE767" i="1"/>
  <c r="AE768" i="1"/>
  <c r="AE769" i="1"/>
  <c r="AE770" i="1"/>
  <c r="AE771" i="1"/>
  <c r="AE772" i="1"/>
  <c r="AE773" i="1"/>
  <c r="AE774" i="1"/>
  <c r="AE775" i="1"/>
  <c r="AE776" i="1"/>
  <c r="AE777" i="1"/>
  <c r="AE778" i="1"/>
  <c r="AE779" i="1"/>
  <c r="AE780" i="1"/>
  <c r="AE781" i="1"/>
  <c r="AE782" i="1"/>
  <c r="AE783" i="1"/>
  <c r="AE784" i="1"/>
  <c r="AE785" i="1"/>
  <c r="AE786" i="1"/>
  <c r="AE787" i="1"/>
  <c r="AE788" i="1"/>
  <c r="AE789" i="1"/>
  <c r="AE790" i="1"/>
  <c r="AE791" i="1"/>
  <c r="AE792" i="1"/>
  <c r="AE793" i="1"/>
  <c r="AE794" i="1"/>
  <c r="AE795" i="1"/>
  <c r="AE796" i="1"/>
  <c r="AE797" i="1"/>
  <c r="AE798" i="1"/>
  <c r="AE799" i="1"/>
  <c r="AE800" i="1"/>
  <c r="AE801" i="1"/>
  <c r="AE802" i="1"/>
  <c r="AE803" i="1"/>
  <c r="AE804" i="1"/>
  <c r="AE805" i="1"/>
  <c r="AE806" i="1"/>
  <c r="AE807" i="1"/>
  <c r="AE808" i="1"/>
  <c r="AE809" i="1"/>
  <c r="AE810" i="1"/>
  <c r="AE811" i="1"/>
  <c r="AE812" i="1"/>
  <c r="AE813" i="1"/>
  <c r="AE814" i="1"/>
  <c r="AE815" i="1"/>
  <c r="AE816" i="1"/>
  <c r="AE817" i="1"/>
  <c r="AE818" i="1"/>
  <c r="AE819" i="1"/>
  <c r="AE820" i="1"/>
  <c r="AE821" i="1"/>
  <c r="AE822" i="1"/>
  <c r="AE823" i="1"/>
  <c r="AE824" i="1"/>
  <c r="AE825" i="1"/>
  <c r="AE826" i="1"/>
  <c r="AE827" i="1"/>
  <c r="AE828" i="1"/>
  <c r="AE829" i="1"/>
  <c r="AE830" i="1"/>
  <c r="AE831" i="1"/>
  <c r="AE832" i="1"/>
  <c r="AE833" i="1"/>
  <c r="AE834" i="1"/>
  <c r="AE835" i="1"/>
  <c r="AE836" i="1"/>
  <c r="AE837" i="1"/>
  <c r="AE838" i="1"/>
  <c r="AE839" i="1"/>
  <c r="AE840" i="1"/>
  <c r="AE841" i="1"/>
  <c r="AE842" i="1"/>
  <c r="AE843" i="1"/>
  <c r="AE844" i="1"/>
  <c r="AE845" i="1"/>
  <c r="AE846" i="1"/>
  <c r="AE847" i="1"/>
  <c r="AE848" i="1"/>
  <c r="AE849" i="1"/>
  <c r="AE850" i="1"/>
  <c r="AE851" i="1"/>
  <c r="AE852" i="1"/>
  <c r="AE853" i="1"/>
  <c r="AE854" i="1"/>
  <c r="AE855" i="1"/>
  <c r="AE856" i="1"/>
  <c r="AE857" i="1"/>
  <c r="AE858" i="1"/>
  <c r="AE859" i="1"/>
  <c r="AE860" i="1"/>
  <c r="AE861" i="1"/>
  <c r="AE862" i="1"/>
  <c r="AE863" i="1"/>
  <c r="AE864" i="1"/>
  <c r="AE865" i="1"/>
  <c r="AE866" i="1"/>
  <c r="AE867" i="1"/>
  <c r="AE868" i="1"/>
  <c r="AE869" i="1"/>
  <c r="AE870" i="1"/>
  <c r="AE871" i="1"/>
  <c r="AE872" i="1"/>
  <c r="AE873" i="1"/>
  <c r="AE874" i="1"/>
  <c r="AE875" i="1"/>
  <c r="AE876" i="1"/>
  <c r="AE877" i="1"/>
  <c r="AE878" i="1"/>
  <c r="AE879" i="1"/>
  <c r="AE880" i="1"/>
  <c r="AE881" i="1"/>
  <c r="AE882" i="1"/>
  <c r="AE883" i="1"/>
  <c r="AE884" i="1"/>
  <c r="AE885" i="1"/>
  <c r="AE886" i="1"/>
  <c r="AE887" i="1"/>
  <c r="AE888" i="1"/>
  <c r="AE889" i="1"/>
  <c r="AE890" i="1"/>
  <c r="AE891" i="1"/>
  <c r="AE892" i="1"/>
  <c r="AE893" i="1"/>
  <c r="AE894" i="1"/>
  <c r="AE895" i="1"/>
  <c r="AE896" i="1"/>
  <c r="AE897" i="1"/>
  <c r="AE898" i="1"/>
  <c r="AE899" i="1"/>
  <c r="AE900" i="1"/>
  <c r="AE901" i="1"/>
  <c r="AE902" i="1"/>
  <c r="AE903" i="1"/>
  <c r="AE904" i="1"/>
  <c r="AE905" i="1"/>
  <c r="AE906" i="1"/>
  <c r="AE907" i="1"/>
  <c r="AE908" i="1"/>
  <c r="AE909" i="1"/>
  <c r="AE910" i="1"/>
  <c r="AE911" i="1"/>
  <c r="AE912" i="1"/>
  <c r="AE913" i="1"/>
  <c r="AE914" i="1"/>
  <c r="AE915" i="1"/>
  <c r="AE916" i="1"/>
  <c r="AE917" i="1"/>
  <c r="AE918" i="1"/>
  <c r="AE919" i="1"/>
  <c r="AE920" i="1"/>
  <c r="AE921" i="1"/>
  <c r="AE922" i="1"/>
  <c r="AE923" i="1"/>
  <c r="AE924" i="1"/>
  <c r="AE925" i="1"/>
  <c r="AE926" i="1"/>
  <c r="AE927" i="1"/>
  <c r="AE928" i="1"/>
  <c r="AE929" i="1"/>
  <c r="AE930" i="1"/>
  <c r="AE931" i="1"/>
  <c r="AE932" i="1"/>
  <c r="AE933" i="1"/>
  <c r="AE934" i="1"/>
  <c r="AE935" i="1"/>
  <c r="AE936" i="1"/>
  <c r="AE937" i="1"/>
  <c r="AE938" i="1"/>
  <c r="AE939" i="1"/>
  <c r="AE940" i="1"/>
  <c r="AE941" i="1"/>
  <c r="AE942" i="1"/>
  <c r="AE943" i="1"/>
  <c r="AE944" i="1"/>
  <c r="AE945" i="1"/>
  <c r="AE946" i="1"/>
  <c r="AE947" i="1"/>
  <c r="AE948" i="1"/>
  <c r="AE949" i="1"/>
  <c r="AE950" i="1"/>
  <c r="AE951" i="1"/>
  <c r="AE952" i="1"/>
  <c r="AE953" i="1"/>
  <c r="AE954" i="1"/>
  <c r="AE955" i="1"/>
  <c r="AE956" i="1"/>
  <c r="AE957" i="1"/>
  <c r="AE958" i="1"/>
  <c r="AE959" i="1"/>
  <c r="AE960" i="1"/>
  <c r="AE961" i="1"/>
  <c r="AE962" i="1"/>
  <c r="AE963" i="1"/>
  <c r="AE964" i="1"/>
  <c r="AE965" i="1"/>
  <c r="AE966" i="1"/>
  <c r="AE967" i="1"/>
  <c r="AE968" i="1"/>
  <c r="AE969" i="1"/>
  <c r="AE970" i="1"/>
  <c r="AE971" i="1"/>
  <c r="AE972" i="1"/>
  <c r="AE973" i="1"/>
  <c r="AE974" i="1"/>
  <c r="AE975" i="1"/>
  <c r="AE976" i="1"/>
  <c r="AE977" i="1"/>
  <c r="AE978" i="1"/>
  <c r="AE979" i="1"/>
  <c r="AE980" i="1"/>
  <c r="AE981" i="1"/>
  <c r="AE982" i="1"/>
  <c r="AE983" i="1"/>
  <c r="AE984" i="1"/>
  <c r="AE985" i="1"/>
  <c r="AE986" i="1"/>
  <c r="AE987" i="1"/>
  <c r="AE988" i="1"/>
  <c r="AE989" i="1"/>
  <c r="AE990" i="1"/>
  <c r="AE991" i="1"/>
  <c r="AE992" i="1"/>
  <c r="AE993" i="1"/>
  <c r="AE994" i="1"/>
  <c r="AE995" i="1"/>
  <c r="AE996" i="1"/>
  <c r="AE997" i="1"/>
  <c r="AE998" i="1"/>
  <c r="AE999" i="1"/>
  <c r="AE1000" i="1"/>
  <c r="AE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C371" i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3" i="1"/>
  <c r="AC444" i="1"/>
  <c r="AC445" i="1"/>
  <c r="AC446" i="1"/>
  <c r="AC447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8" i="1"/>
  <c r="AC499" i="1"/>
  <c r="AC500" i="1"/>
  <c r="AC501" i="1"/>
  <c r="AC502" i="1"/>
  <c r="AC503" i="1"/>
  <c r="AC504" i="1"/>
  <c r="AC505" i="1"/>
  <c r="AC506" i="1"/>
  <c r="AC507" i="1"/>
  <c r="AC508" i="1"/>
  <c r="AC509" i="1"/>
  <c r="AC510" i="1"/>
  <c r="AC511" i="1"/>
  <c r="AC512" i="1"/>
  <c r="AC513" i="1"/>
  <c r="AC514" i="1"/>
  <c r="AC515" i="1"/>
  <c r="AC516" i="1"/>
  <c r="AC517" i="1"/>
  <c r="AC518" i="1"/>
  <c r="AC519" i="1"/>
  <c r="AC520" i="1"/>
  <c r="AC521" i="1"/>
  <c r="AC522" i="1"/>
  <c r="AC523" i="1"/>
  <c r="AC524" i="1"/>
  <c r="AC525" i="1"/>
  <c r="AC526" i="1"/>
  <c r="AC527" i="1"/>
  <c r="AC528" i="1"/>
  <c r="AC529" i="1"/>
  <c r="AC530" i="1"/>
  <c r="AC531" i="1"/>
  <c r="AC532" i="1"/>
  <c r="AC533" i="1"/>
  <c r="AC534" i="1"/>
  <c r="AC535" i="1"/>
  <c r="AC536" i="1"/>
  <c r="AC537" i="1"/>
  <c r="AC538" i="1"/>
  <c r="AC539" i="1"/>
  <c r="AC540" i="1"/>
  <c r="AC541" i="1"/>
  <c r="AC542" i="1"/>
  <c r="AC543" i="1"/>
  <c r="AC544" i="1"/>
  <c r="AC545" i="1"/>
  <c r="AC546" i="1"/>
  <c r="AC547" i="1"/>
  <c r="AC548" i="1"/>
  <c r="AC549" i="1"/>
  <c r="AC550" i="1"/>
  <c r="AC551" i="1"/>
  <c r="AC552" i="1"/>
  <c r="AC553" i="1"/>
  <c r="AC554" i="1"/>
  <c r="AC555" i="1"/>
  <c r="AC556" i="1"/>
  <c r="AC557" i="1"/>
  <c r="AC558" i="1"/>
  <c r="AC559" i="1"/>
  <c r="AC560" i="1"/>
  <c r="AC561" i="1"/>
  <c r="AC562" i="1"/>
  <c r="AC563" i="1"/>
  <c r="AC564" i="1"/>
  <c r="AC565" i="1"/>
  <c r="AC566" i="1"/>
  <c r="AC567" i="1"/>
  <c r="AC568" i="1"/>
  <c r="AC569" i="1"/>
  <c r="AC570" i="1"/>
  <c r="AC571" i="1"/>
  <c r="AC572" i="1"/>
  <c r="AC573" i="1"/>
  <c r="AC574" i="1"/>
  <c r="AC575" i="1"/>
  <c r="AC576" i="1"/>
  <c r="AC577" i="1"/>
  <c r="AC578" i="1"/>
  <c r="AC579" i="1"/>
  <c r="AC580" i="1"/>
  <c r="AC581" i="1"/>
  <c r="AC582" i="1"/>
  <c r="AC583" i="1"/>
  <c r="AC584" i="1"/>
  <c r="AC585" i="1"/>
  <c r="AC586" i="1"/>
  <c r="AC587" i="1"/>
  <c r="AC588" i="1"/>
  <c r="AC589" i="1"/>
  <c r="AC590" i="1"/>
  <c r="AC591" i="1"/>
  <c r="AC592" i="1"/>
  <c r="AC593" i="1"/>
  <c r="AC594" i="1"/>
  <c r="AC595" i="1"/>
  <c r="AC596" i="1"/>
  <c r="AC597" i="1"/>
  <c r="AC598" i="1"/>
  <c r="AC599" i="1"/>
  <c r="AC600" i="1"/>
  <c r="AC601" i="1"/>
  <c r="AC602" i="1"/>
  <c r="AC603" i="1"/>
  <c r="AC604" i="1"/>
  <c r="AC605" i="1"/>
  <c r="AC606" i="1"/>
  <c r="AC607" i="1"/>
  <c r="AC608" i="1"/>
  <c r="AC609" i="1"/>
  <c r="AC610" i="1"/>
  <c r="AC611" i="1"/>
  <c r="AC612" i="1"/>
  <c r="AC613" i="1"/>
  <c r="AC614" i="1"/>
  <c r="AC615" i="1"/>
  <c r="AC616" i="1"/>
  <c r="AC617" i="1"/>
  <c r="AC618" i="1"/>
  <c r="AC619" i="1"/>
  <c r="AC620" i="1"/>
  <c r="AC621" i="1"/>
  <c r="AC622" i="1"/>
  <c r="AC623" i="1"/>
  <c r="AC624" i="1"/>
  <c r="AC625" i="1"/>
  <c r="AC626" i="1"/>
  <c r="AC627" i="1"/>
  <c r="AC628" i="1"/>
  <c r="AC629" i="1"/>
  <c r="AC630" i="1"/>
  <c r="AC631" i="1"/>
  <c r="AC632" i="1"/>
  <c r="AC633" i="1"/>
  <c r="AC634" i="1"/>
  <c r="AC635" i="1"/>
  <c r="AC636" i="1"/>
  <c r="AC637" i="1"/>
  <c r="AC638" i="1"/>
  <c r="AC639" i="1"/>
  <c r="AC640" i="1"/>
  <c r="AC641" i="1"/>
  <c r="AC642" i="1"/>
  <c r="AC643" i="1"/>
  <c r="AC644" i="1"/>
  <c r="AC645" i="1"/>
  <c r="AC646" i="1"/>
  <c r="AC647" i="1"/>
  <c r="AC648" i="1"/>
  <c r="AC649" i="1"/>
  <c r="AC650" i="1"/>
  <c r="AC651" i="1"/>
  <c r="AC652" i="1"/>
  <c r="AC653" i="1"/>
  <c r="AC654" i="1"/>
  <c r="AC655" i="1"/>
  <c r="AC656" i="1"/>
  <c r="AC657" i="1"/>
  <c r="AC658" i="1"/>
  <c r="AC659" i="1"/>
  <c r="AC660" i="1"/>
  <c r="AC661" i="1"/>
  <c r="AC662" i="1"/>
  <c r="AC663" i="1"/>
  <c r="AC664" i="1"/>
  <c r="AC665" i="1"/>
  <c r="AC666" i="1"/>
  <c r="AC667" i="1"/>
  <c r="AC668" i="1"/>
  <c r="AC669" i="1"/>
  <c r="AC670" i="1"/>
  <c r="AC671" i="1"/>
  <c r="AC672" i="1"/>
  <c r="AC673" i="1"/>
  <c r="AC674" i="1"/>
  <c r="AC675" i="1"/>
  <c r="AC676" i="1"/>
  <c r="AC677" i="1"/>
  <c r="AC678" i="1"/>
  <c r="AC679" i="1"/>
  <c r="AC680" i="1"/>
  <c r="AC681" i="1"/>
  <c r="AC682" i="1"/>
  <c r="AC683" i="1"/>
  <c r="AC684" i="1"/>
  <c r="AC685" i="1"/>
  <c r="AC686" i="1"/>
  <c r="AC687" i="1"/>
  <c r="AC688" i="1"/>
  <c r="AC689" i="1"/>
  <c r="AC690" i="1"/>
  <c r="AC691" i="1"/>
  <c r="AC692" i="1"/>
  <c r="AC693" i="1"/>
  <c r="AC694" i="1"/>
  <c r="AC695" i="1"/>
  <c r="AC696" i="1"/>
  <c r="AC697" i="1"/>
  <c r="AC698" i="1"/>
  <c r="AC699" i="1"/>
  <c r="AC700" i="1"/>
  <c r="AC701" i="1"/>
  <c r="AC702" i="1"/>
  <c r="AC703" i="1"/>
  <c r="AC704" i="1"/>
  <c r="AC705" i="1"/>
  <c r="AC706" i="1"/>
  <c r="AC707" i="1"/>
  <c r="AC708" i="1"/>
  <c r="AC709" i="1"/>
  <c r="AC710" i="1"/>
  <c r="AC711" i="1"/>
  <c r="AC712" i="1"/>
  <c r="AC713" i="1"/>
  <c r="AC714" i="1"/>
  <c r="AC715" i="1"/>
  <c r="AC716" i="1"/>
  <c r="AC717" i="1"/>
  <c r="AC718" i="1"/>
  <c r="AC719" i="1"/>
  <c r="AC720" i="1"/>
  <c r="AC721" i="1"/>
  <c r="AC722" i="1"/>
  <c r="AC723" i="1"/>
  <c r="AC724" i="1"/>
  <c r="AC725" i="1"/>
  <c r="AC726" i="1"/>
  <c r="AC727" i="1"/>
  <c r="AC728" i="1"/>
  <c r="AC729" i="1"/>
  <c r="AC730" i="1"/>
  <c r="AC731" i="1"/>
  <c r="AC732" i="1"/>
  <c r="AC733" i="1"/>
  <c r="AC734" i="1"/>
  <c r="AC735" i="1"/>
  <c r="AC736" i="1"/>
  <c r="AC737" i="1"/>
  <c r="AC738" i="1"/>
  <c r="AC739" i="1"/>
  <c r="AC740" i="1"/>
  <c r="AC741" i="1"/>
  <c r="AC742" i="1"/>
  <c r="AC743" i="1"/>
  <c r="AC744" i="1"/>
  <c r="AC745" i="1"/>
  <c r="AC746" i="1"/>
  <c r="AC747" i="1"/>
  <c r="AC748" i="1"/>
  <c r="AC749" i="1"/>
  <c r="AC750" i="1"/>
  <c r="AC751" i="1"/>
  <c r="AC752" i="1"/>
  <c r="AC753" i="1"/>
  <c r="AC754" i="1"/>
  <c r="AC755" i="1"/>
  <c r="AC756" i="1"/>
  <c r="AC757" i="1"/>
  <c r="AC758" i="1"/>
  <c r="AC759" i="1"/>
  <c r="AC760" i="1"/>
  <c r="AC761" i="1"/>
  <c r="AC762" i="1"/>
  <c r="AC763" i="1"/>
  <c r="AC764" i="1"/>
  <c r="AC765" i="1"/>
  <c r="AC766" i="1"/>
  <c r="AC767" i="1"/>
  <c r="AC768" i="1"/>
  <c r="AC769" i="1"/>
  <c r="AC770" i="1"/>
  <c r="AC771" i="1"/>
  <c r="AC772" i="1"/>
  <c r="AC773" i="1"/>
  <c r="AC774" i="1"/>
  <c r="AC775" i="1"/>
  <c r="AC776" i="1"/>
  <c r="AC777" i="1"/>
  <c r="AC778" i="1"/>
  <c r="AC779" i="1"/>
  <c r="AC780" i="1"/>
  <c r="AC781" i="1"/>
  <c r="AC782" i="1"/>
  <c r="AC783" i="1"/>
  <c r="AC784" i="1"/>
  <c r="AC785" i="1"/>
  <c r="AC786" i="1"/>
  <c r="AC787" i="1"/>
  <c r="AC788" i="1"/>
  <c r="AC789" i="1"/>
  <c r="AC790" i="1"/>
  <c r="AC791" i="1"/>
  <c r="AC792" i="1"/>
  <c r="AC793" i="1"/>
  <c r="AC794" i="1"/>
  <c r="AC795" i="1"/>
  <c r="AC796" i="1"/>
  <c r="AC797" i="1"/>
  <c r="AC798" i="1"/>
  <c r="AC799" i="1"/>
  <c r="AC800" i="1"/>
  <c r="AC801" i="1"/>
  <c r="AC802" i="1"/>
  <c r="AC803" i="1"/>
  <c r="AC804" i="1"/>
  <c r="AC805" i="1"/>
  <c r="AC806" i="1"/>
  <c r="AC807" i="1"/>
  <c r="AC808" i="1"/>
  <c r="AC809" i="1"/>
  <c r="AC810" i="1"/>
  <c r="AC811" i="1"/>
  <c r="AC812" i="1"/>
  <c r="AC813" i="1"/>
  <c r="AC814" i="1"/>
  <c r="AC815" i="1"/>
  <c r="AC816" i="1"/>
  <c r="AC817" i="1"/>
  <c r="AC818" i="1"/>
  <c r="AC819" i="1"/>
  <c r="AC820" i="1"/>
  <c r="AC821" i="1"/>
  <c r="AC822" i="1"/>
  <c r="AC823" i="1"/>
  <c r="AC824" i="1"/>
  <c r="AC825" i="1"/>
  <c r="AC826" i="1"/>
  <c r="AC827" i="1"/>
  <c r="AC828" i="1"/>
  <c r="AC829" i="1"/>
  <c r="AC830" i="1"/>
  <c r="AC831" i="1"/>
  <c r="AC832" i="1"/>
  <c r="AC833" i="1"/>
  <c r="AC834" i="1"/>
  <c r="AC835" i="1"/>
  <c r="AC836" i="1"/>
  <c r="AC837" i="1"/>
  <c r="AC838" i="1"/>
  <c r="AC839" i="1"/>
  <c r="AC840" i="1"/>
  <c r="AC841" i="1"/>
  <c r="AC842" i="1"/>
  <c r="AC843" i="1"/>
  <c r="AC844" i="1"/>
  <c r="AC845" i="1"/>
  <c r="AC846" i="1"/>
  <c r="AC847" i="1"/>
  <c r="AC848" i="1"/>
  <c r="AC849" i="1"/>
  <c r="AC850" i="1"/>
  <c r="AC851" i="1"/>
  <c r="AC852" i="1"/>
  <c r="AC853" i="1"/>
  <c r="AC854" i="1"/>
  <c r="AC855" i="1"/>
  <c r="AC856" i="1"/>
  <c r="AC857" i="1"/>
  <c r="AC858" i="1"/>
  <c r="AC859" i="1"/>
  <c r="AC860" i="1"/>
  <c r="AC861" i="1"/>
  <c r="AC862" i="1"/>
  <c r="AC863" i="1"/>
  <c r="AC864" i="1"/>
  <c r="AC865" i="1"/>
  <c r="AC866" i="1"/>
  <c r="AC867" i="1"/>
  <c r="AC868" i="1"/>
  <c r="AC869" i="1"/>
  <c r="AC870" i="1"/>
  <c r="AC871" i="1"/>
  <c r="AC872" i="1"/>
  <c r="AC873" i="1"/>
  <c r="AC874" i="1"/>
  <c r="AC875" i="1"/>
  <c r="AC876" i="1"/>
  <c r="AC877" i="1"/>
  <c r="AC878" i="1"/>
  <c r="AC879" i="1"/>
  <c r="AC880" i="1"/>
  <c r="AC881" i="1"/>
  <c r="AC882" i="1"/>
  <c r="AC883" i="1"/>
  <c r="AC884" i="1"/>
  <c r="AC885" i="1"/>
  <c r="AC886" i="1"/>
  <c r="AC887" i="1"/>
  <c r="AC888" i="1"/>
  <c r="AC889" i="1"/>
  <c r="AC890" i="1"/>
  <c r="AC891" i="1"/>
  <c r="AC892" i="1"/>
  <c r="AC893" i="1"/>
  <c r="AC894" i="1"/>
  <c r="AC895" i="1"/>
  <c r="AC896" i="1"/>
  <c r="AC897" i="1"/>
  <c r="AC898" i="1"/>
  <c r="AC899" i="1"/>
  <c r="AC900" i="1"/>
  <c r="AC901" i="1"/>
  <c r="AC902" i="1"/>
  <c r="AC903" i="1"/>
  <c r="AC904" i="1"/>
  <c r="AC905" i="1"/>
  <c r="AC906" i="1"/>
  <c r="AC907" i="1"/>
  <c r="AC908" i="1"/>
  <c r="AC909" i="1"/>
  <c r="AC910" i="1"/>
  <c r="AC911" i="1"/>
  <c r="AC912" i="1"/>
  <c r="AC913" i="1"/>
  <c r="AC914" i="1"/>
  <c r="AC915" i="1"/>
  <c r="AC916" i="1"/>
  <c r="AC917" i="1"/>
  <c r="AC918" i="1"/>
  <c r="AC919" i="1"/>
  <c r="AC920" i="1"/>
  <c r="AC921" i="1"/>
  <c r="AC922" i="1"/>
  <c r="AC923" i="1"/>
  <c r="AC924" i="1"/>
  <c r="AC925" i="1"/>
  <c r="AC926" i="1"/>
  <c r="AC927" i="1"/>
  <c r="AC928" i="1"/>
  <c r="AC929" i="1"/>
  <c r="AC930" i="1"/>
  <c r="AC931" i="1"/>
  <c r="AC932" i="1"/>
  <c r="AC933" i="1"/>
  <c r="AC934" i="1"/>
  <c r="AC935" i="1"/>
  <c r="AC936" i="1"/>
  <c r="AC937" i="1"/>
  <c r="AC938" i="1"/>
  <c r="AC939" i="1"/>
  <c r="AC940" i="1"/>
  <c r="AC941" i="1"/>
  <c r="AC942" i="1"/>
  <c r="AC943" i="1"/>
  <c r="AC944" i="1"/>
  <c r="AC945" i="1"/>
  <c r="AC946" i="1"/>
  <c r="AC947" i="1"/>
  <c r="AC948" i="1"/>
  <c r="AC949" i="1"/>
  <c r="AC950" i="1"/>
  <c r="AC951" i="1"/>
  <c r="AC952" i="1"/>
  <c r="AC953" i="1"/>
  <c r="AC954" i="1"/>
  <c r="AC955" i="1"/>
  <c r="AC956" i="1"/>
  <c r="AC957" i="1"/>
  <c r="AC958" i="1"/>
  <c r="AC959" i="1"/>
  <c r="AC960" i="1"/>
  <c r="AC961" i="1"/>
  <c r="AC962" i="1"/>
  <c r="AC963" i="1"/>
  <c r="AC964" i="1"/>
  <c r="AC965" i="1"/>
  <c r="AC966" i="1"/>
  <c r="AC967" i="1"/>
  <c r="AC968" i="1"/>
  <c r="AC969" i="1"/>
  <c r="AC970" i="1"/>
  <c r="AC971" i="1"/>
  <c r="AC972" i="1"/>
  <c r="AC973" i="1"/>
  <c r="AC974" i="1"/>
  <c r="AC975" i="1"/>
  <c r="AC976" i="1"/>
  <c r="AC977" i="1"/>
  <c r="AC978" i="1"/>
  <c r="AC979" i="1"/>
  <c r="AC980" i="1"/>
  <c r="AC981" i="1"/>
  <c r="AC982" i="1"/>
  <c r="AC983" i="1"/>
  <c r="AC984" i="1"/>
  <c r="AC985" i="1"/>
  <c r="AC986" i="1"/>
  <c r="AC987" i="1"/>
  <c r="AC988" i="1"/>
  <c r="AC989" i="1"/>
  <c r="AC990" i="1"/>
  <c r="AC991" i="1"/>
  <c r="AC992" i="1"/>
  <c r="AC993" i="1"/>
  <c r="AC994" i="1"/>
  <c r="AC995" i="1"/>
  <c r="AC996" i="1"/>
  <c r="AC997" i="1"/>
  <c r="AC998" i="1"/>
  <c r="AC999" i="1"/>
  <c r="AC1000" i="1"/>
  <c r="AC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6" i="1"/>
  <c r="AA357" i="1"/>
  <c r="AA358" i="1"/>
  <c r="AA359" i="1"/>
  <c r="AA360" i="1"/>
  <c r="AA361" i="1"/>
  <c r="AA362" i="1"/>
  <c r="AA363" i="1"/>
  <c r="AA364" i="1"/>
  <c r="AA365" i="1"/>
  <c r="AA366" i="1"/>
  <c r="AA367" i="1"/>
  <c r="AA368" i="1"/>
  <c r="AA369" i="1"/>
  <c r="AA370" i="1"/>
  <c r="AA371" i="1"/>
  <c r="AA372" i="1"/>
  <c r="AA373" i="1"/>
  <c r="AA374" i="1"/>
  <c r="AA375" i="1"/>
  <c r="AA376" i="1"/>
  <c r="AA377" i="1"/>
  <c r="AA378" i="1"/>
  <c r="AA379" i="1"/>
  <c r="AA380" i="1"/>
  <c r="AA381" i="1"/>
  <c r="AA382" i="1"/>
  <c r="AA383" i="1"/>
  <c r="AA384" i="1"/>
  <c r="AA385" i="1"/>
  <c r="AA386" i="1"/>
  <c r="AA387" i="1"/>
  <c r="AA388" i="1"/>
  <c r="AA389" i="1"/>
  <c r="AA390" i="1"/>
  <c r="AA391" i="1"/>
  <c r="AA392" i="1"/>
  <c r="AA393" i="1"/>
  <c r="AA394" i="1"/>
  <c r="AA395" i="1"/>
  <c r="AA396" i="1"/>
  <c r="AA397" i="1"/>
  <c r="AA398" i="1"/>
  <c r="AA399" i="1"/>
  <c r="AA400" i="1"/>
  <c r="AA401" i="1"/>
  <c r="AA402" i="1"/>
  <c r="AA403" i="1"/>
  <c r="AA404" i="1"/>
  <c r="AA405" i="1"/>
  <c r="AA406" i="1"/>
  <c r="AA407" i="1"/>
  <c r="AA408" i="1"/>
  <c r="AA409" i="1"/>
  <c r="AA410" i="1"/>
  <c r="AA411" i="1"/>
  <c r="AA412" i="1"/>
  <c r="AA413" i="1"/>
  <c r="AA414" i="1"/>
  <c r="AA415" i="1"/>
  <c r="AA416" i="1"/>
  <c r="AA417" i="1"/>
  <c r="AA418" i="1"/>
  <c r="AA419" i="1"/>
  <c r="AA420" i="1"/>
  <c r="AA421" i="1"/>
  <c r="AA422" i="1"/>
  <c r="AA423" i="1"/>
  <c r="AA424" i="1"/>
  <c r="AA425" i="1"/>
  <c r="AA426" i="1"/>
  <c r="AA427" i="1"/>
  <c r="AA428" i="1"/>
  <c r="AA429" i="1"/>
  <c r="AA430" i="1"/>
  <c r="AA431" i="1"/>
  <c r="AA432" i="1"/>
  <c r="AA433" i="1"/>
  <c r="AA434" i="1"/>
  <c r="AA435" i="1"/>
  <c r="AA436" i="1"/>
  <c r="AA437" i="1"/>
  <c r="AA438" i="1"/>
  <c r="AA439" i="1"/>
  <c r="AA440" i="1"/>
  <c r="AA441" i="1"/>
  <c r="AA442" i="1"/>
  <c r="AA443" i="1"/>
  <c r="AA444" i="1"/>
  <c r="AA445" i="1"/>
  <c r="AA446" i="1"/>
  <c r="AA447" i="1"/>
  <c r="AA448" i="1"/>
  <c r="AA449" i="1"/>
  <c r="AA450" i="1"/>
  <c r="AA451" i="1"/>
  <c r="AA452" i="1"/>
  <c r="AA453" i="1"/>
  <c r="AA454" i="1"/>
  <c r="AA455" i="1"/>
  <c r="AA456" i="1"/>
  <c r="AA457" i="1"/>
  <c r="AA458" i="1"/>
  <c r="AA459" i="1"/>
  <c r="AA460" i="1"/>
  <c r="AA461" i="1"/>
  <c r="AA462" i="1"/>
  <c r="AA463" i="1"/>
  <c r="AA464" i="1"/>
  <c r="AA465" i="1"/>
  <c r="AA466" i="1"/>
  <c r="AA467" i="1"/>
  <c r="AA468" i="1"/>
  <c r="AA469" i="1"/>
  <c r="AA470" i="1"/>
  <c r="AA471" i="1"/>
  <c r="AA472" i="1"/>
  <c r="AA473" i="1"/>
  <c r="AA474" i="1"/>
  <c r="AA475" i="1"/>
  <c r="AA476" i="1"/>
  <c r="AA477" i="1"/>
  <c r="AA478" i="1"/>
  <c r="AA479" i="1"/>
  <c r="AA480" i="1"/>
  <c r="AA481" i="1"/>
  <c r="AA482" i="1"/>
  <c r="AA483" i="1"/>
  <c r="AA484" i="1"/>
  <c r="AA485" i="1"/>
  <c r="AA486" i="1"/>
  <c r="AA487" i="1"/>
  <c r="AA488" i="1"/>
  <c r="AA489" i="1"/>
  <c r="AA490" i="1"/>
  <c r="AA491" i="1"/>
  <c r="AA492" i="1"/>
  <c r="AA493" i="1"/>
  <c r="AA494" i="1"/>
  <c r="AA495" i="1"/>
  <c r="AA496" i="1"/>
  <c r="AA497" i="1"/>
  <c r="AA498" i="1"/>
  <c r="AA499" i="1"/>
  <c r="AA500" i="1"/>
  <c r="AA501" i="1"/>
  <c r="AA502" i="1"/>
  <c r="AA503" i="1"/>
  <c r="AA504" i="1"/>
  <c r="AA505" i="1"/>
  <c r="AA506" i="1"/>
  <c r="AA507" i="1"/>
  <c r="AA508" i="1"/>
  <c r="AA509" i="1"/>
  <c r="AA510" i="1"/>
  <c r="AA511" i="1"/>
  <c r="AA512" i="1"/>
  <c r="AA513" i="1"/>
  <c r="AA514" i="1"/>
  <c r="AA515" i="1"/>
  <c r="AA516" i="1"/>
  <c r="AA517" i="1"/>
  <c r="AA518" i="1"/>
  <c r="AA519" i="1"/>
  <c r="AA520" i="1"/>
  <c r="AA521" i="1"/>
  <c r="AA522" i="1"/>
  <c r="AA523" i="1"/>
  <c r="AA524" i="1"/>
  <c r="AA525" i="1"/>
  <c r="AA526" i="1"/>
  <c r="AA527" i="1"/>
  <c r="AA528" i="1"/>
  <c r="AA529" i="1"/>
  <c r="AA530" i="1"/>
  <c r="AA531" i="1"/>
  <c r="AA532" i="1"/>
  <c r="AA533" i="1"/>
  <c r="AA534" i="1"/>
  <c r="AA535" i="1"/>
  <c r="AA536" i="1"/>
  <c r="AA537" i="1"/>
  <c r="AA538" i="1"/>
  <c r="AA539" i="1"/>
  <c r="AA540" i="1"/>
  <c r="AA541" i="1"/>
  <c r="AA542" i="1"/>
  <c r="AA543" i="1"/>
  <c r="AA544" i="1"/>
  <c r="AA545" i="1"/>
  <c r="AA546" i="1"/>
  <c r="AA547" i="1"/>
  <c r="AA548" i="1"/>
  <c r="AA549" i="1"/>
  <c r="AA550" i="1"/>
  <c r="AA551" i="1"/>
  <c r="AA552" i="1"/>
  <c r="AA553" i="1"/>
  <c r="AA554" i="1"/>
  <c r="AA555" i="1"/>
  <c r="AA556" i="1"/>
  <c r="AA557" i="1"/>
  <c r="AA558" i="1"/>
  <c r="AA559" i="1"/>
  <c r="AA560" i="1"/>
  <c r="AA561" i="1"/>
  <c r="AA562" i="1"/>
  <c r="AA563" i="1"/>
  <c r="AA564" i="1"/>
  <c r="AA565" i="1"/>
  <c r="AA566" i="1"/>
  <c r="AA567" i="1"/>
  <c r="AA568" i="1"/>
  <c r="AA569" i="1"/>
  <c r="AA570" i="1"/>
  <c r="AA571" i="1"/>
  <c r="AA572" i="1"/>
  <c r="AA573" i="1"/>
  <c r="AA574" i="1"/>
  <c r="AA575" i="1"/>
  <c r="AA576" i="1"/>
  <c r="AA577" i="1"/>
  <c r="AA578" i="1"/>
  <c r="AA579" i="1"/>
  <c r="AA580" i="1"/>
  <c r="AA581" i="1"/>
  <c r="AA582" i="1"/>
  <c r="AA583" i="1"/>
  <c r="AA584" i="1"/>
  <c r="AA585" i="1"/>
  <c r="AA586" i="1"/>
  <c r="AA587" i="1"/>
  <c r="AA588" i="1"/>
  <c r="AA589" i="1"/>
  <c r="AA590" i="1"/>
  <c r="AA591" i="1"/>
  <c r="AA592" i="1"/>
  <c r="AA593" i="1"/>
  <c r="AA594" i="1"/>
  <c r="AA595" i="1"/>
  <c r="AA596" i="1"/>
  <c r="AA597" i="1"/>
  <c r="AA598" i="1"/>
  <c r="AA599" i="1"/>
  <c r="AA600" i="1"/>
  <c r="AA601" i="1"/>
  <c r="AA602" i="1"/>
  <c r="AA603" i="1"/>
  <c r="AA604" i="1"/>
  <c r="AA605" i="1"/>
  <c r="AA606" i="1"/>
  <c r="AA607" i="1"/>
  <c r="AA608" i="1"/>
  <c r="AA609" i="1"/>
  <c r="AA610" i="1"/>
  <c r="AA611" i="1"/>
  <c r="AA612" i="1"/>
  <c r="AA613" i="1"/>
  <c r="AA614" i="1"/>
  <c r="AA615" i="1"/>
  <c r="AA616" i="1"/>
  <c r="AA617" i="1"/>
  <c r="AA618" i="1"/>
  <c r="AA619" i="1"/>
  <c r="AA620" i="1"/>
  <c r="AA621" i="1"/>
  <c r="AA622" i="1"/>
  <c r="AA623" i="1"/>
  <c r="AA624" i="1"/>
  <c r="AA625" i="1"/>
  <c r="AA626" i="1"/>
  <c r="AA627" i="1"/>
  <c r="AA628" i="1"/>
  <c r="AA629" i="1"/>
  <c r="AA630" i="1"/>
  <c r="AA631" i="1"/>
  <c r="AA632" i="1"/>
  <c r="AA633" i="1"/>
  <c r="AA634" i="1"/>
  <c r="AA635" i="1"/>
  <c r="AA636" i="1"/>
  <c r="AA637" i="1"/>
  <c r="AA638" i="1"/>
  <c r="AA639" i="1"/>
  <c r="AA640" i="1"/>
  <c r="AA641" i="1"/>
  <c r="AA642" i="1"/>
  <c r="AA643" i="1"/>
  <c r="AA644" i="1"/>
  <c r="AA645" i="1"/>
  <c r="AA646" i="1"/>
  <c r="AA647" i="1"/>
  <c r="AA648" i="1"/>
  <c r="AA649" i="1"/>
  <c r="AA650" i="1"/>
  <c r="AA651" i="1"/>
  <c r="AA652" i="1"/>
  <c r="AA653" i="1"/>
  <c r="AA654" i="1"/>
  <c r="AA655" i="1"/>
  <c r="AA656" i="1"/>
  <c r="AA657" i="1"/>
  <c r="AA658" i="1"/>
  <c r="AA659" i="1"/>
  <c r="AA660" i="1"/>
  <c r="AA661" i="1"/>
  <c r="AA662" i="1"/>
  <c r="AA663" i="1"/>
  <c r="AA664" i="1"/>
  <c r="AA665" i="1"/>
  <c r="AA666" i="1"/>
  <c r="AA667" i="1"/>
  <c r="AA668" i="1"/>
  <c r="AA669" i="1"/>
  <c r="AA670" i="1"/>
  <c r="AA671" i="1"/>
  <c r="AA672" i="1"/>
  <c r="AA673" i="1"/>
  <c r="AA674" i="1"/>
  <c r="AA675" i="1"/>
  <c r="AA676" i="1"/>
  <c r="AA677" i="1"/>
  <c r="AA678" i="1"/>
  <c r="AA679" i="1"/>
  <c r="AA680" i="1"/>
  <c r="AA681" i="1"/>
  <c r="AA682" i="1"/>
  <c r="AA683" i="1"/>
  <c r="AA684" i="1"/>
  <c r="AA685" i="1"/>
  <c r="AA686" i="1"/>
  <c r="AA687" i="1"/>
  <c r="AA688" i="1"/>
  <c r="AA689" i="1"/>
  <c r="AA690" i="1"/>
  <c r="AA691" i="1"/>
  <c r="AA692" i="1"/>
  <c r="AA693" i="1"/>
  <c r="AA694" i="1"/>
  <c r="AA695" i="1"/>
  <c r="AA696" i="1"/>
  <c r="AA697" i="1"/>
  <c r="AA698" i="1"/>
  <c r="AA699" i="1"/>
  <c r="AA700" i="1"/>
  <c r="AA701" i="1"/>
  <c r="AA702" i="1"/>
  <c r="AA703" i="1"/>
  <c r="AA704" i="1"/>
  <c r="AA705" i="1"/>
  <c r="AA706" i="1"/>
  <c r="AA707" i="1"/>
  <c r="AA708" i="1"/>
  <c r="AA709" i="1"/>
  <c r="AA710" i="1"/>
  <c r="AA711" i="1"/>
  <c r="AA712" i="1"/>
  <c r="AA713" i="1"/>
  <c r="AA714" i="1"/>
  <c r="AA715" i="1"/>
  <c r="AA716" i="1"/>
  <c r="AA717" i="1"/>
  <c r="AA718" i="1"/>
  <c r="AA719" i="1"/>
  <c r="AA720" i="1"/>
  <c r="AA721" i="1"/>
  <c r="AA722" i="1"/>
  <c r="AA723" i="1"/>
  <c r="AA724" i="1"/>
  <c r="AA725" i="1"/>
  <c r="AA726" i="1"/>
  <c r="AA727" i="1"/>
  <c r="AA728" i="1"/>
  <c r="AA729" i="1"/>
  <c r="AA730" i="1"/>
  <c r="AA731" i="1"/>
  <c r="AA732" i="1"/>
  <c r="AA733" i="1"/>
  <c r="AA734" i="1"/>
  <c r="AA735" i="1"/>
  <c r="AA736" i="1"/>
  <c r="AA737" i="1"/>
  <c r="AA738" i="1"/>
  <c r="AA739" i="1"/>
  <c r="AA740" i="1"/>
  <c r="AA741" i="1"/>
  <c r="AA742" i="1"/>
  <c r="AA743" i="1"/>
  <c r="AA744" i="1"/>
  <c r="AA745" i="1"/>
  <c r="AA746" i="1"/>
  <c r="AA747" i="1"/>
  <c r="AA748" i="1"/>
  <c r="AA749" i="1"/>
  <c r="AA750" i="1"/>
  <c r="AA751" i="1"/>
  <c r="AA752" i="1"/>
  <c r="AA753" i="1"/>
  <c r="AA754" i="1"/>
  <c r="AA755" i="1"/>
  <c r="AA756" i="1"/>
  <c r="AA757" i="1"/>
  <c r="AA758" i="1"/>
  <c r="AA759" i="1"/>
  <c r="AA760" i="1"/>
  <c r="AA761" i="1"/>
  <c r="AA762" i="1"/>
  <c r="AA763" i="1"/>
  <c r="AA764" i="1"/>
  <c r="AA765" i="1"/>
  <c r="AA766" i="1"/>
  <c r="AA767" i="1"/>
  <c r="AA768" i="1"/>
  <c r="AA769" i="1"/>
  <c r="AA770" i="1"/>
  <c r="AA771" i="1"/>
  <c r="AA772" i="1"/>
  <c r="AA773" i="1"/>
  <c r="AA774" i="1"/>
  <c r="AA775" i="1"/>
  <c r="AA776" i="1"/>
  <c r="AA777" i="1"/>
  <c r="AA778" i="1"/>
  <c r="AA779" i="1"/>
  <c r="AA780" i="1"/>
  <c r="AA781" i="1"/>
  <c r="AA782" i="1"/>
  <c r="AA783" i="1"/>
  <c r="AA784" i="1"/>
  <c r="AA785" i="1"/>
  <c r="AA786" i="1"/>
  <c r="AA787" i="1"/>
  <c r="AA788" i="1"/>
  <c r="AA789" i="1"/>
  <c r="AA790" i="1"/>
  <c r="AA791" i="1"/>
  <c r="AA792" i="1"/>
  <c r="AA793" i="1"/>
  <c r="AA794" i="1"/>
  <c r="AA795" i="1"/>
  <c r="AA796" i="1"/>
  <c r="AA797" i="1"/>
  <c r="AA798" i="1"/>
  <c r="AA799" i="1"/>
  <c r="AA800" i="1"/>
  <c r="AA801" i="1"/>
  <c r="AA802" i="1"/>
  <c r="AA803" i="1"/>
  <c r="AA804" i="1"/>
  <c r="AA805" i="1"/>
  <c r="AA806" i="1"/>
  <c r="AA807" i="1"/>
  <c r="AA808" i="1"/>
  <c r="AA809" i="1"/>
  <c r="AA810" i="1"/>
  <c r="AA811" i="1"/>
  <c r="AA812" i="1"/>
  <c r="AA813" i="1"/>
  <c r="AA814" i="1"/>
  <c r="AA815" i="1"/>
  <c r="AA816" i="1"/>
  <c r="AA817" i="1"/>
  <c r="AA818" i="1"/>
  <c r="AA819" i="1"/>
  <c r="AA820" i="1"/>
  <c r="AA821" i="1"/>
  <c r="AA822" i="1"/>
  <c r="AA823" i="1"/>
  <c r="AA824" i="1"/>
  <c r="AA825" i="1"/>
  <c r="AA826" i="1"/>
  <c r="AA827" i="1"/>
  <c r="AA828" i="1"/>
  <c r="AA829" i="1"/>
  <c r="AA830" i="1"/>
  <c r="AA831" i="1"/>
  <c r="AA832" i="1"/>
  <c r="AA833" i="1"/>
  <c r="AA834" i="1"/>
  <c r="AA835" i="1"/>
  <c r="AA836" i="1"/>
  <c r="AA837" i="1"/>
  <c r="AA838" i="1"/>
  <c r="AA839" i="1"/>
  <c r="AA840" i="1"/>
  <c r="AA841" i="1"/>
  <c r="AA842" i="1"/>
  <c r="AA843" i="1"/>
  <c r="AA844" i="1"/>
  <c r="AA845" i="1"/>
  <c r="AA846" i="1"/>
  <c r="AA847" i="1"/>
  <c r="AA848" i="1"/>
  <c r="AA849" i="1"/>
  <c r="AA850" i="1"/>
  <c r="AA851" i="1"/>
  <c r="AA852" i="1"/>
  <c r="AA853" i="1"/>
  <c r="AA854" i="1"/>
  <c r="AA855" i="1"/>
  <c r="AA856" i="1"/>
  <c r="AA857" i="1"/>
  <c r="AA858" i="1"/>
  <c r="AA859" i="1"/>
  <c r="AA860" i="1"/>
  <c r="AA861" i="1"/>
  <c r="AA862" i="1"/>
  <c r="AA863" i="1"/>
  <c r="AA864" i="1"/>
  <c r="AA865" i="1"/>
  <c r="AA866" i="1"/>
  <c r="AA867" i="1"/>
  <c r="AA868" i="1"/>
  <c r="AA869" i="1"/>
  <c r="AA870" i="1"/>
  <c r="AA871" i="1"/>
  <c r="AA872" i="1"/>
  <c r="AA873" i="1"/>
  <c r="AA874" i="1"/>
  <c r="AA875" i="1"/>
  <c r="AA876" i="1"/>
  <c r="AA877" i="1"/>
  <c r="AA878" i="1"/>
  <c r="AA879" i="1"/>
  <c r="AA880" i="1"/>
  <c r="AA881" i="1"/>
  <c r="AA882" i="1"/>
  <c r="AA883" i="1"/>
  <c r="AA884" i="1"/>
  <c r="AA885" i="1"/>
  <c r="AA886" i="1"/>
  <c r="AA887" i="1"/>
  <c r="AA888" i="1"/>
  <c r="AA889" i="1"/>
  <c r="AA890" i="1"/>
  <c r="AA891" i="1"/>
  <c r="AA892" i="1"/>
  <c r="AA893" i="1"/>
  <c r="AA894" i="1"/>
  <c r="AA895" i="1"/>
  <c r="AA896" i="1"/>
  <c r="AA897" i="1"/>
  <c r="AA898" i="1"/>
  <c r="AA899" i="1"/>
  <c r="AA900" i="1"/>
  <c r="AA901" i="1"/>
  <c r="AA902" i="1"/>
  <c r="AA903" i="1"/>
  <c r="AA904" i="1"/>
  <c r="AA905" i="1"/>
  <c r="AA906" i="1"/>
  <c r="AA907" i="1"/>
  <c r="AA908" i="1"/>
  <c r="AA909" i="1"/>
  <c r="AA910" i="1"/>
  <c r="AA911" i="1"/>
  <c r="AA912" i="1"/>
  <c r="AA913" i="1"/>
  <c r="AA914" i="1"/>
  <c r="AA915" i="1"/>
  <c r="AA916" i="1"/>
  <c r="AA917" i="1"/>
  <c r="AA918" i="1"/>
  <c r="AA919" i="1"/>
  <c r="AA920" i="1"/>
  <c r="AA921" i="1"/>
  <c r="AA922" i="1"/>
  <c r="AA923" i="1"/>
  <c r="AA924" i="1"/>
  <c r="AA925" i="1"/>
  <c r="AA926" i="1"/>
  <c r="AA927" i="1"/>
  <c r="AA928" i="1"/>
  <c r="AA929" i="1"/>
  <c r="AA930" i="1"/>
  <c r="AA931" i="1"/>
  <c r="AA932" i="1"/>
  <c r="AA933" i="1"/>
  <c r="AA934" i="1"/>
  <c r="AA935" i="1"/>
  <c r="AA936" i="1"/>
  <c r="AA937" i="1"/>
  <c r="AA938" i="1"/>
  <c r="AA939" i="1"/>
  <c r="AA940" i="1"/>
  <c r="AA941" i="1"/>
  <c r="AA942" i="1"/>
  <c r="AA943" i="1"/>
  <c r="AA944" i="1"/>
  <c r="AA945" i="1"/>
  <c r="AA946" i="1"/>
  <c r="AA947" i="1"/>
  <c r="AA948" i="1"/>
  <c r="AA949" i="1"/>
  <c r="AA950" i="1"/>
  <c r="AA951" i="1"/>
  <c r="AA952" i="1"/>
  <c r="AA953" i="1"/>
  <c r="AA954" i="1"/>
  <c r="AA955" i="1"/>
  <c r="AA956" i="1"/>
  <c r="AA957" i="1"/>
  <c r="AA958" i="1"/>
  <c r="AA959" i="1"/>
  <c r="AA960" i="1"/>
  <c r="AA961" i="1"/>
  <c r="AA962" i="1"/>
  <c r="AA963" i="1"/>
  <c r="AA964" i="1"/>
  <c r="AA965" i="1"/>
  <c r="AA966" i="1"/>
  <c r="AA967" i="1"/>
  <c r="AA968" i="1"/>
  <c r="AA969" i="1"/>
  <c r="AA970" i="1"/>
  <c r="AA971" i="1"/>
  <c r="AA972" i="1"/>
  <c r="AA973" i="1"/>
  <c r="AA974" i="1"/>
  <c r="AA975" i="1"/>
  <c r="AA976" i="1"/>
  <c r="AA977" i="1"/>
  <c r="AA978" i="1"/>
  <c r="AA979" i="1"/>
  <c r="AA980" i="1"/>
  <c r="AA981" i="1"/>
  <c r="AA982" i="1"/>
  <c r="AA983" i="1"/>
  <c r="AA984" i="1"/>
  <c r="AA985" i="1"/>
  <c r="AA986" i="1"/>
  <c r="AA987" i="1"/>
  <c r="AA988" i="1"/>
  <c r="AA989" i="1"/>
  <c r="AA990" i="1"/>
  <c r="AA991" i="1"/>
  <c r="AA992" i="1"/>
  <c r="AA993" i="1"/>
  <c r="AA994" i="1"/>
  <c r="AA995" i="1"/>
  <c r="AA996" i="1"/>
  <c r="AA997" i="1"/>
  <c r="AA998" i="1"/>
  <c r="AA999" i="1"/>
  <c r="AA1000" i="1"/>
  <c r="AA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463" i="1"/>
  <c r="Y464" i="1"/>
  <c r="Y465" i="1"/>
  <c r="Y466" i="1"/>
  <c r="Y467" i="1"/>
  <c r="Y468" i="1"/>
  <c r="Y469" i="1"/>
  <c r="Y470" i="1"/>
  <c r="Y471" i="1"/>
  <c r="Y472" i="1"/>
  <c r="Y473" i="1"/>
  <c r="Y474" i="1"/>
  <c r="Y475" i="1"/>
  <c r="Y476" i="1"/>
  <c r="Y477" i="1"/>
  <c r="Y478" i="1"/>
  <c r="Y479" i="1"/>
  <c r="Y480" i="1"/>
  <c r="Y481" i="1"/>
  <c r="Y482" i="1"/>
  <c r="Y483" i="1"/>
  <c r="Y484" i="1"/>
  <c r="Y485" i="1"/>
  <c r="Y486" i="1"/>
  <c r="Y487" i="1"/>
  <c r="Y488" i="1"/>
  <c r="Y489" i="1"/>
  <c r="Y490" i="1"/>
  <c r="Y491" i="1"/>
  <c r="Y492" i="1"/>
  <c r="Y493" i="1"/>
  <c r="Y494" i="1"/>
  <c r="Y495" i="1"/>
  <c r="Y496" i="1"/>
  <c r="Y497" i="1"/>
  <c r="Y498" i="1"/>
  <c r="Y499" i="1"/>
  <c r="Y500" i="1"/>
  <c r="Y501" i="1"/>
  <c r="Y502" i="1"/>
  <c r="Y503" i="1"/>
  <c r="Y504" i="1"/>
  <c r="Y505" i="1"/>
  <c r="Y506" i="1"/>
  <c r="Y507" i="1"/>
  <c r="Y508" i="1"/>
  <c r="Y509" i="1"/>
  <c r="Y510" i="1"/>
  <c r="Y511" i="1"/>
  <c r="Y512" i="1"/>
  <c r="Y513" i="1"/>
  <c r="Y514" i="1"/>
  <c r="Y515" i="1"/>
  <c r="Y516" i="1"/>
  <c r="Y517" i="1"/>
  <c r="Y518" i="1"/>
  <c r="Y519" i="1"/>
  <c r="Y520" i="1"/>
  <c r="Y521" i="1"/>
  <c r="Y522" i="1"/>
  <c r="Y523" i="1"/>
  <c r="Y524" i="1"/>
  <c r="Y525" i="1"/>
  <c r="Y526" i="1"/>
  <c r="Y527" i="1"/>
  <c r="Y528" i="1"/>
  <c r="Y529" i="1"/>
  <c r="Y530" i="1"/>
  <c r="Y531" i="1"/>
  <c r="Y532" i="1"/>
  <c r="Y533" i="1"/>
  <c r="Y534" i="1"/>
  <c r="Y535" i="1"/>
  <c r="Y536" i="1"/>
  <c r="Y537" i="1"/>
  <c r="Y538" i="1"/>
  <c r="Y539" i="1"/>
  <c r="Y540" i="1"/>
  <c r="Y541" i="1"/>
  <c r="Y542" i="1"/>
  <c r="Y543" i="1"/>
  <c r="Y544" i="1"/>
  <c r="Y545" i="1"/>
  <c r="Y546" i="1"/>
  <c r="Y547" i="1"/>
  <c r="Y548" i="1"/>
  <c r="Y549" i="1"/>
  <c r="Y550" i="1"/>
  <c r="Y551" i="1"/>
  <c r="Y552" i="1"/>
  <c r="Y553" i="1"/>
  <c r="Y554" i="1"/>
  <c r="Y555" i="1"/>
  <c r="Y556" i="1"/>
  <c r="Y557" i="1"/>
  <c r="Y558" i="1"/>
  <c r="Y559" i="1"/>
  <c r="Y560" i="1"/>
  <c r="Y561" i="1"/>
  <c r="Y562" i="1"/>
  <c r="Y563" i="1"/>
  <c r="Y564" i="1"/>
  <c r="Y565" i="1"/>
  <c r="Y566" i="1"/>
  <c r="Y567" i="1"/>
  <c r="Y568" i="1"/>
  <c r="Y569" i="1"/>
  <c r="Y570" i="1"/>
  <c r="Y571" i="1"/>
  <c r="Y572" i="1"/>
  <c r="Y573" i="1"/>
  <c r="Y574" i="1"/>
  <c r="Y575" i="1"/>
  <c r="Y576" i="1"/>
  <c r="Y577" i="1"/>
  <c r="Y578" i="1"/>
  <c r="Y579" i="1"/>
  <c r="Y580" i="1"/>
  <c r="Y581" i="1"/>
  <c r="Y582" i="1"/>
  <c r="Y583" i="1"/>
  <c r="Y584" i="1"/>
  <c r="Y585" i="1"/>
  <c r="Y586" i="1"/>
  <c r="Y587" i="1"/>
  <c r="Y588" i="1"/>
  <c r="Y589" i="1"/>
  <c r="Y590" i="1"/>
  <c r="Y591" i="1"/>
  <c r="Y592" i="1"/>
  <c r="Y593" i="1"/>
  <c r="Y594" i="1"/>
  <c r="Y595" i="1"/>
  <c r="Y596" i="1"/>
  <c r="Y597" i="1"/>
  <c r="Y598" i="1"/>
  <c r="Y599" i="1"/>
  <c r="Y600" i="1"/>
  <c r="Y601" i="1"/>
  <c r="Y602" i="1"/>
  <c r="Y603" i="1"/>
  <c r="Y604" i="1"/>
  <c r="Y605" i="1"/>
  <c r="Y606" i="1"/>
  <c r="Y607" i="1"/>
  <c r="Y608" i="1"/>
  <c r="Y609" i="1"/>
  <c r="Y610" i="1"/>
  <c r="Y611" i="1"/>
  <c r="Y612" i="1"/>
  <c r="Y613" i="1"/>
  <c r="Y614" i="1"/>
  <c r="Y615" i="1"/>
  <c r="Y616" i="1"/>
  <c r="Y617" i="1"/>
  <c r="Y618" i="1"/>
  <c r="Y619" i="1"/>
  <c r="Y620" i="1"/>
  <c r="Y621" i="1"/>
  <c r="Y622" i="1"/>
  <c r="Y623" i="1"/>
  <c r="Y624" i="1"/>
  <c r="Y625" i="1"/>
  <c r="Y626" i="1"/>
  <c r="Y627" i="1"/>
  <c r="Y628" i="1"/>
  <c r="Y629" i="1"/>
  <c r="Y630" i="1"/>
  <c r="Y631" i="1"/>
  <c r="Y632" i="1"/>
  <c r="Y633" i="1"/>
  <c r="Y634" i="1"/>
  <c r="Y635" i="1"/>
  <c r="Y636" i="1"/>
  <c r="Y637" i="1"/>
  <c r="Y638" i="1"/>
  <c r="Y639" i="1"/>
  <c r="Y640" i="1"/>
  <c r="Y641" i="1"/>
  <c r="Y642" i="1"/>
  <c r="Y643" i="1"/>
  <c r="Y644" i="1"/>
  <c r="Y645" i="1"/>
  <c r="Y646" i="1"/>
  <c r="Y647" i="1"/>
  <c r="Y648" i="1"/>
  <c r="Y649" i="1"/>
  <c r="Y650" i="1"/>
  <c r="Y651" i="1"/>
  <c r="Y652" i="1"/>
  <c r="Y653" i="1"/>
  <c r="Y654" i="1"/>
  <c r="Y655" i="1"/>
  <c r="Y656" i="1"/>
  <c r="Y657" i="1"/>
  <c r="Y658" i="1"/>
  <c r="Y659" i="1"/>
  <c r="Y660" i="1"/>
  <c r="Y661" i="1"/>
  <c r="Y662" i="1"/>
  <c r="Y663" i="1"/>
  <c r="Y664" i="1"/>
  <c r="Y665" i="1"/>
  <c r="Y666" i="1"/>
  <c r="Y667" i="1"/>
  <c r="Y668" i="1"/>
  <c r="Y669" i="1"/>
  <c r="Y670" i="1"/>
  <c r="Y671" i="1"/>
  <c r="Y672" i="1"/>
  <c r="Y673" i="1"/>
  <c r="Y674" i="1"/>
  <c r="Y675" i="1"/>
  <c r="Y676" i="1"/>
  <c r="Y677" i="1"/>
  <c r="Y678" i="1"/>
  <c r="Y679" i="1"/>
  <c r="Y680" i="1"/>
  <c r="Y681" i="1"/>
  <c r="Y682" i="1"/>
  <c r="Y683" i="1"/>
  <c r="Y684" i="1"/>
  <c r="Y685" i="1"/>
  <c r="Y686" i="1"/>
  <c r="Y687" i="1"/>
  <c r="Y688" i="1"/>
  <c r="Y689" i="1"/>
  <c r="Y690" i="1"/>
  <c r="Y691" i="1"/>
  <c r="Y692" i="1"/>
  <c r="Y693" i="1"/>
  <c r="Y694" i="1"/>
  <c r="Y695" i="1"/>
  <c r="Y696" i="1"/>
  <c r="Y697" i="1"/>
  <c r="Y698" i="1"/>
  <c r="Y699" i="1"/>
  <c r="Y700" i="1"/>
  <c r="Y701" i="1"/>
  <c r="Y702" i="1"/>
  <c r="Y703" i="1"/>
  <c r="Y704" i="1"/>
  <c r="Y705" i="1"/>
  <c r="Y706" i="1"/>
  <c r="Y707" i="1"/>
  <c r="Y708" i="1"/>
  <c r="Y709" i="1"/>
  <c r="Y710" i="1"/>
  <c r="Y711" i="1"/>
  <c r="Y712" i="1"/>
  <c r="Y713" i="1"/>
  <c r="Y714" i="1"/>
  <c r="Y715" i="1"/>
  <c r="Y716" i="1"/>
  <c r="Y717" i="1"/>
  <c r="Y718" i="1"/>
  <c r="Y719" i="1"/>
  <c r="Y720" i="1"/>
  <c r="Y721" i="1"/>
  <c r="Y722" i="1"/>
  <c r="Y723" i="1"/>
  <c r="Y724" i="1"/>
  <c r="Y725" i="1"/>
  <c r="Y726" i="1"/>
  <c r="Y727" i="1"/>
  <c r="Y728" i="1"/>
  <c r="Y729" i="1"/>
  <c r="Y730" i="1"/>
  <c r="Y731" i="1"/>
  <c r="Y732" i="1"/>
  <c r="Y733" i="1"/>
  <c r="Y734" i="1"/>
  <c r="Y735" i="1"/>
  <c r="Y736" i="1"/>
  <c r="Y737" i="1"/>
  <c r="Y738" i="1"/>
  <c r="Y739" i="1"/>
  <c r="Y740" i="1"/>
  <c r="Y741" i="1"/>
  <c r="Y742" i="1"/>
  <c r="Y743" i="1"/>
  <c r="Y744" i="1"/>
  <c r="Y745" i="1"/>
  <c r="Y746" i="1"/>
  <c r="Y747" i="1"/>
  <c r="Y748" i="1"/>
  <c r="Y749" i="1"/>
  <c r="Y750" i="1"/>
  <c r="Y751" i="1"/>
  <c r="Y752" i="1"/>
  <c r="Y753" i="1"/>
  <c r="Y754" i="1"/>
  <c r="Y755" i="1"/>
  <c r="Y756" i="1"/>
  <c r="Y757" i="1"/>
  <c r="Y758" i="1"/>
  <c r="Y759" i="1"/>
  <c r="Y760" i="1"/>
  <c r="Y761" i="1"/>
  <c r="Y762" i="1"/>
  <c r="Y763" i="1"/>
  <c r="Y764" i="1"/>
  <c r="Y765" i="1"/>
  <c r="Y766" i="1"/>
  <c r="Y767" i="1"/>
  <c r="Y768" i="1"/>
  <c r="Y769" i="1"/>
  <c r="Y770" i="1"/>
  <c r="Y771" i="1"/>
  <c r="Y772" i="1"/>
  <c r="Y773" i="1"/>
  <c r="Y774" i="1"/>
  <c r="Y775" i="1"/>
  <c r="Y776" i="1"/>
  <c r="Y777" i="1"/>
  <c r="Y778" i="1"/>
  <c r="Y779" i="1"/>
  <c r="Y780" i="1"/>
  <c r="Y781" i="1"/>
  <c r="Y782" i="1"/>
  <c r="Y783" i="1"/>
  <c r="Y784" i="1"/>
  <c r="Y785" i="1"/>
  <c r="Y786" i="1"/>
  <c r="Y787" i="1"/>
  <c r="Y788" i="1"/>
  <c r="Y789" i="1"/>
  <c r="Y790" i="1"/>
  <c r="Y791" i="1"/>
  <c r="Y792" i="1"/>
  <c r="Y793" i="1"/>
  <c r="Y794" i="1"/>
  <c r="Y795" i="1"/>
  <c r="Y796" i="1"/>
  <c r="Y797" i="1"/>
  <c r="Y798" i="1"/>
  <c r="Y799" i="1"/>
  <c r="Y800" i="1"/>
  <c r="Y801" i="1"/>
  <c r="Y802" i="1"/>
  <c r="Y803" i="1"/>
  <c r="Y804" i="1"/>
  <c r="Y805" i="1"/>
  <c r="Y806" i="1"/>
  <c r="Y807" i="1"/>
  <c r="Y808" i="1"/>
  <c r="Y809" i="1"/>
  <c r="Y810" i="1"/>
  <c r="Y811" i="1"/>
  <c r="Y812" i="1"/>
  <c r="Y813" i="1"/>
  <c r="Y814" i="1"/>
  <c r="Y815" i="1"/>
  <c r="Y816" i="1"/>
  <c r="Y817" i="1"/>
  <c r="Y818" i="1"/>
  <c r="Y819" i="1"/>
  <c r="Y820" i="1"/>
  <c r="Y821" i="1"/>
  <c r="Y822" i="1"/>
  <c r="Y823" i="1"/>
  <c r="Y824" i="1"/>
  <c r="Y825" i="1"/>
  <c r="Y826" i="1"/>
  <c r="Y827" i="1"/>
  <c r="Y828" i="1"/>
  <c r="Y829" i="1"/>
  <c r="Y830" i="1"/>
  <c r="Y831" i="1"/>
  <c r="Y832" i="1"/>
  <c r="Y833" i="1"/>
  <c r="Y834" i="1"/>
  <c r="Y835" i="1"/>
  <c r="Y836" i="1"/>
  <c r="Y837" i="1"/>
  <c r="Y838" i="1"/>
  <c r="Y839" i="1"/>
  <c r="Y840" i="1"/>
  <c r="Y841" i="1"/>
  <c r="Y842" i="1"/>
  <c r="Y843" i="1"/>
  <c r="Y844" i="1"/>
  <c r="Y845" i="1"/>
  <c r="Y846" i="1"/>
  <c r="Y847" i="1"/>
  <c r="Y848" i="1"/>
  <c r="Y849" i="1"/>
  <c r="Y850" i="1"/>
  <c r="Y851" i="1"/>
  <c r="Y852" i="1"/>
  <c r="Y853" i="1"/>
  <c r="Y854" i="1"/>
  <c r="Y855" i="1"/>
  <c r="Y856" i="1"/>
  <c r="Y857" i="1"/>
  <c r="Y858" i="1"/>
  <c r="Y859" i="1"/>
  <c r="Y860" i="1"/>
  <c r="Y861" i="1"/>
  <c r="Y862" i="1"/>
  <c r="Y863" i="1"/>
  <c r="Y864" i="1"/>
  <c r="Y865" i="1"/>
  <c r="Y866" i="1"/>
  <c r="Y867" i="1"/>
  <c r="Y868" i="1"/>
  <c r="Y869" i="1"/>
  <c r="Y870" i="1"/>
  <c r="Y871" i="1"/>
  <c r="Y872" i="1"/>
  <c r="Y873" i="1"/>
  <c r="Y874" i="1"/>
  <c r="Y875" i="1"/>
  <c r="Y876" i="1"/>
  <c r="Y877" i="1"/>
  <c r="Y878" i="1"/>
  <c r="Y879" i="1"/>
  <c r="Y880" i="1"/>
  <c r="Y881" i="1"/>
  <c r="Y882" i="1"/>
  <c r="Y883" i="1"/>
  <c r="Y884" i="1"/>
  <c r="Y885" i="1"/>
  <c r="Y886" i="1"/>
  <c r="Y887" i="1"/>
  <c r="Y888" i="1"/>
  <c r="Y889" i="1"/>
  <c r="Y890" i="1"/>
  <c r="Y891" i="1"/>
  <c r="Y892" i="1"/>
  <c r="Y893" i="1"/>
  <c r="Y894" i="1"/>
  <c r="Y895" i="1"/>
  <c r="Y896" i="1"/>
  <c r="Y897" i="1"/>
  <c r="Y898" i="1"/>
  <c r="Y899" i="1"/>
  <c r="Y900" i="1"/>
  <c r="Y901" i="1"/>
  <c r="Y902" i="1"/>
  <c r="Y903" i="1"/>
  <c r="Y904" i="1"/>
  <c r="Y905" i="1"/>
  <c r="Y906" i="1"/>
  <c r="Y907" i="1"/>
  <c r="Y908" i="1"/>
  <c r="Y909" i="1"/>
  <c r="Y910" i="1"/>
  <c r="Y911" i="1"/>
  <c r="Y912" i="1"/>
  <c r="Y913" i="1"/>
  <c r="Y914" i="1"/>
  <c r="Y915" i="1"/>
  <c r="Y916" i="1"/>
  <c r="Y917" i="1"/>
  <c r="Y918" i="1"/>
  <c r="Y919" i="1"/>
  <c r="Y920" i="1"/>
  <c r="Y921" i="1"/>
  <c r="Y922" i="1"/>
  <c r="Y923" i="1"/>
  <c r="Y924" i="1"/>
  <c r="Y925" i="1"/>
  <c r="Y926" i="1"/>
  <c r="Y927" i="1"/>
  <c r="Y928" i="1"/>
  <c r="Y929" i="1"/>
  <c r="Y930" i="1"/>
  <c r="Y931" i="1"/>
  <c r="Y932" i="1"/>
  <c r="Y933" i="1"/>
  <c r="Y934" i="1"/>
  <c r="Y935" i="1"/>
  <c r="Y936" i="1"/>
  <c r="Y937" i="1"/>
  <c r="Y938" i="1"/>
  <c r="Y939" i="1"/>
  <c r="Y940" i="1"/>
  <c r="Y941" i="1"/>
  <c r="Y942" i="1"/>
  <c r="Y943" i="1"/>
  <c r="Y944" i="1"/>
  <c r="Y945" i="1"/>
  <c r="Y946" i="1"/>
  <c r="Y947" i="1"/>
  <c r="Y948" i="1"/>
  <c r="Y949" i="1"/>
  <c r="Y950" i="1"/>
  <c r="Y951" i="1"/>
  <c r="Y952" i="1"/>
  <c r="Y953" i="1"/>
  <c r="Y954" i="1"/>
  <c r="Y955" i="1"/>
  <c r="Y956" i="1"/>
  <c r="Y957" i="1"/>
  <c r="Y958" i="1"/>
  <c r="Y959" i="1"/>
  <c r="Y960" i="1"/>
  <c r="Y961" i="1"/>
  <c r="Y962" i="1"/>
  <c r="Y963" i="1"/>
  <c r="Y964" i="1"/>
  <c r="Y965" i="1"/>
  <c r="Y966" i="1"/>
  <c r="Y967" i="1"/>
  <c r="Y968" i="1"/>
  <c r="Y969" i="1"/>
  <c r="Y970" i="1"/>
  <c r="Y971" i="1"/>
  <c r="Y972" i="1"/>
  <c r="Y973" i="1"/>
  <c r="Y974" i="1"/>
  <c r="Y975" i="1"/>
  <c r="Y976" i="1"/>
  <c r="Y977" i="1"/>
  <c r="Y978" i="1"/>
  <c r="Y979" i="1"/>
  <c r="Y980" i="1"/>
  <c r="Y981" i="1"/>
  <c r="Y982" i="1"/>
  <c r="Y983" i="1"/>
  <c r="Y984" i="1"/>
  <c r="Y985" i="1"/>
  <c r="Y986" i="1"/>
  <c r="Y987" i="1"/>
  <c r="Y988" i="1"/>
  <c r="Y989" i="1"/>
  <c r="Y990" i="1"/>
  <c r="Y991" i="1"/>
  <c r="Y992" i="1"/>
  <c r="Y993" i="1"/>
  <c r="Y994" i="1"/>
  <c r="Y995" i="1"/>
  <c r="Y996" i="1"/>
  <c r="Y997" i="1"/>
  <c r="Y998" i="1"/>
  <c r="Y999" i="1"/>
  <c r="Y1000" i="1"/>
  <c r="Y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1" i="1"/>
  <c r="W732" i="1"/>
  <c r="W733" i="1"/>
  <c r="W734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3" i="1"/>
  <c r="W764" i="1"/>
  <c r="W765" i="1"/>
  <c r="W766" i="1"/>
  <c r="W767" i="1"/>
  <c r="W768" i="1"/>
  <c r="W769" i="1"/>
  <c r="W770" i="1"/>
  <c r="W771" i="1"/>
  <c r="W772" i="1"/>
  <c r="W773" i="1"/>
  <c r="W774" i="1"/>
  <c r="W775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2" i="1"/>
  <c r="W793" i="1"/>
  <c r="W794" i="1"/>
  <c r="W795" i="1"/>
  <c r="W796" i="1"/>
  <c r="W797" i="1"/>
  <c r="W798" i="1"/>
  <c r="W799" i="1"/>
  <c r="W800" i="1"/>
  <c r="W801" i="1"/>
  <c r="W802" i="1"/>
  <c r="W803" i="1"/>
  <c r="W804" i="1"/>
  <c r="W805" i="1"/>
  <c r="W806" i="1"/>
  <c r="W807" i="1"/>
  <c r="W808" i="1"/>
  <c r="W809" i="1"/>
  <c r="W810" i="1"/>
  <c r="W811" i="1"/>
  <c r="W812" i="1"/>
  <c r="W813" i="1"/>
  <c r="W814" i="1"/>
  <c r="W815" i="1"/>
  <c r="W816" i="1"/>
  <c r="W817" i="1"/>
  <c r="W818" i="1"/>
  <c r="W819" i="1"/>
  <c r="W820" i="1"/>
  <c r="W821" i="1"/>
  <c r="W822" i="1"/>
  <c r="W823" i="1"/>
  <c r="W824" i="1"/>
  <c r="W825" i="1"/>
  <c r="W826" i="1"/>
  <c r="W827" i="1"/>
  <c r="W828" i="1"/>
  <c r="W829" i="1"/>
  <c r="W830" i="1"/>
  <c r="W831" i="1"/>
  <c r="W832" i="1"/>
  <c r="W833" i="1"/>
  <c r="W834" i="1"/>
  <c r="W835" i="1"/>
  <c r="W836" i="1"/>
  <c r="W837" i="1"/>
  <c r="W838" i="1"/>
  <c r="W839" i="1"/>
  <c r="W840" i="1"/>
  <c r="W841" i="1"/>
  <c r="W842" i="1"/>
  <c r="W843" i="1"/>
  <c r="W844" i="1"/>
  <c r="W845" i="1"/>
  <c r="W846" i="1"/>
  <c r="W847" i="1"/>
  <c r="W848" i="1"/>
  <c r="W849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864" i="1"/>
  <c r="W865" i="1"/>
  <c r="W866" i="1"/>
  <c r="W867" i="1"/>
  <c r="W868" i="1"/>
  <c r="W869" i="1"/>
  <c r="W870" i="1"/>
  <c r="W871" i="1"/>
  <c r="W872" i="1"/>
  <c r="W873" i="1"/>
  <c r="W874" i="1"/>
  <c r="W875" i="1"/>
  <c r="W876" i="1"/>
  <c r="W877" i="1"/>
  <c r="W878" i="1"/>
  <c r="W879" i="1"/>
  <c r="W880" i="1"/>
  <c r="W881" i="1"/>
  <c r="W882" i="1"/>
  <c r="W883" i="1"/>
  <c r="W884" i="1"/>
  <c r="W885" i="1"/>
  <c r="W886" i="1"/>
  <c r="W887" i="1"/>
  <c r="W888" i="1"/>
  <c r="W889" i="1"/>
  <c r="W890" i="1"/>
  <c r="W891" i="1"/>
  <c r="W892" i="1"/>
  <c r="W893" i="1"/>
  <c r="W894" i="1"/>
  <c r="W895" i="1"/>
  <c r="W896" i="1"/>
  <c r="W897" i="1"/>
  <c r="W898" i="1"/>
  <c r="W899" i="1"/>
  <c r="W900" i="1"/>
  <c r="W901" i="1"/>
  <c r="W902" i="1"/>
  <c r="W903" i="1"/>
  <c r="W904" i="1"/>
  <c r="W905" i="1"/>
  <c r="W906" i="1"/>
  <c r="W907" i="1"/>
  <c r="W908" i="1"/>
  <c r="W909" i="1"/>
  <c r="W910" i="1"/>
  <c r="W911" i="1"/>
  <c r="W912" i="1"/>
  <c r="W913" i="1"/>
  <c r="W914" i="1"/>
  <c r="W915" i="1"/>
  <c r="W916" i="1"/>
  <c r="W917" i="1"/>
  <c r="W918" i="1"/>
  <c r="W919" i="1"/>
  <c r="W920" i="1"/>
  <c r="W921" i="1"/>
  <c r="W922" i="1"/>
  <c r="W923" i="1"/>
  <c r="W924" i="1"/>
  <c r="W925" i="1"/>
  <c r="W926" i="1"/>
  <c r="W927" i="1"/>
  <c r="W928" i="1"/>
  <c r="W929" i="1"/>
  <c r="W930" i="1"/>
  <c r="W931" i="1"/>
  <c r="W932" i="1"/>
  <c r="W933" i="1"/>
  <c r="W934" i="1"/>
  <c r="W935" i="1"/>
  <c r="W936" i="1"/>
  <c r="W937" i="1"/>
  <c r="W938" i="1"/>
  <c r="W939" i="1"/>
  <c r="W940" i="1"/>
  <c r="W941" i="1"/>
  <c r="W942" i="1"/>
  <c r="W943" i="1"/>
  <c r="W944" i="1"/>
  <c r="W945" i="1"/>
  <c r="W946" i="1"/>
  <c r="W947" i="1"/>
  <c r="W948" i="1"/>
  <c r="W949" i="1"/>
  <c r="W950" i="1"/>
  <c r="W951" i="1"/>
  <c r="W952" i="1"/>
  <c r="W953" i="1"/>
  <c r="W954" i="1"/>
  <c r="W955" i="1"/>
  <c r="W956" i="1"/>
  <c r="W957" i="1"/>
  <c r="W958" i="1"/>
  <c r="W959" i="1"/>
  <c r="W960" i="1"/>
  <c r="W961" i="1"/>
  <c r="W962" i="1"/>
  <c r="W963" i="1"/>
  <c r="W964" i="1"/>
  <c r="W965" i="1"/>
  <c r="W966" i="1"/>
  <c r="W967" i="1"/>
  <c r="W968" i="1"/>
  <c r="W969" i="1"/>
  <c r="W970" i="1"/>
  <c r="W971" i="1"/>
  <c r="W972" i="1"/>
  <c r="W973" i="1"/>
  <c r="W974" i="1"/>
  <c r="W975" i="1"/>
  <c r="W976" i="1"/>
  <c r="W977" i="1"/>
  <c r="W978" i="1"/>
  <c r="W979" i="1"/>
  <c r="W980" i="1"/>
  <c r="W981" i="1"/>
  <c r="W982" i="1"/>
  <c r="W983" i="1"/>
  <c r="W984" i="1"/>
  <c r="W985" i="1"/>
  <c r="W986" i="1"/>
  <c r="W987" i="1"/>
  <c r="W988" i="1"/>
  <c r="W989" i="1"/>
  <c r="W990" i="1"/>
  <c r="W991" i="1"/>
  <c r="W992" i="1"/>
  <c r="W993" i="1"/>
  <c r="W994" i="1"/>
  <c r="W995" i="1"/>
  <c r="W996" i="1"/>
  <c r="W997" i="1"/>
  <c r="W998" i="1"/>
  <c r="W999" i="1"/>
  <c r="W1000" i="1"/>
  <c r="W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69" i="1"/>
  <c r="U770" i="1"/>
  <c r="U771" i="1"/>
  <c r="U772" i="1"/>
  <c r="U773" i="1"/>
  <c r="U774" i="1"/>
  <c r="U775" i="1"/>
  <c r="U776" i="1"/>
  <c r="U777" i="1"/>
  <c r="U778" i="1"/>
  <c r="U779" i="1"/>
  <c r="U780" i="1"/>
  <c r="U781" i="1"/>
  <c r="U782" i="1"/>
  <c r="U783" i="1"/>
  <c r="U784" i="1"/>
  <c r="U785" i="1"/>
  <c r="U786" i="1"/>
  <c r="U787" i="1"/>
  <c r="U788" i="1"/>
  <c r="U789" i="1"/>
  <c r="U790" i="1"/>
  <c r="U791" i="1"/>
  <c r="U792" i="1"/>
  <c r="U793" i="1"/>
  <c r="U794" i="1"/>
  <c r="U795" i="1"/>
  <c r="U796" i="1"/>
  <c r="U797" i="1"/>
  <c r="U798" i="1"/>
  <c r="U799" i="1"/>
  <c r="U800" i="1"/>
  <c r="U801" i="1"/>
  <c r="U802" i="1"/>
  <c r="U803" i="1"/>
  <c r="U804" i="1"/>
  <c r="U805" i="1"/>
  <c r="U806" i="1"/>
  <c r="U807" i="1"/>
  <c r="U808" i="1"/>
  <c r="U809" i="1"/>
  <c r="U810" i="1"/>
  <c r="U811" i="1"/>
  <c r="U812" i="1"/>
  <c r="U813" i="1"/>
  <c r="U814" i="1"/>
  <c r="U815" i="1"/>
  <c r="U816" i="1"/>
  <c r="U817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U910" i="1"/>
  <c r="U911" i="1"/>
  <c r="U912" i="1"/>
  <c r="U913" i="1"/>
  <c r="U914" i="1"/>
  <c r="U915" i="1"/>
  <c r="U916" i="1"/>
  <c r="U917" i="1"/>
  <c r="U918" i="1"/>
  <c r="U919" i="1"/>
  <c r="U920" i="1"/>
  <c r="U921" i="1"/>
  <c r="U922" i="1"/>
  <c r="U923" i="1"/>
  <c r="U924" i="1"/>
  <c r="U925" i="1"/>
  <c r="U926" i="1"/>
  <c r="U927" i="1"/>
  <c r="U928" i="1"/>
  <c r="U929" i="1"/>
  <c r="U930" i="1"/>
  <c r="U931" i="1"/>
  <c r="U932" i="1"/>
  <c r="U933" i="1"/>
  <c r="U934" i="1"/>
  <c r="U935" i="1"/>
  <c r="U936" i="1"/>
  <c r="U937" i="1"/>
  <c r="U938" i="1"/>
  <c r="U939" i="1"/>
  <c r="U940" i="1"/>
  <c r="U941" i="1"/>
  <c r="U942" i="1"/>
  <c r="U943" i="1"/>
  <c r="U944" i="1"/>
  <c r="U945" i="1"/>
  <c r="U946" i="1"/>
  <c r="U947" i="1"/>
  <c r="U948" i="1"/>
  <c r="U949" i="1"/>
  <c r="U950" i="1"/>
  <c r="U951" i="1"/>
  <c r="U952" i="1"/>
  <c r="U953" i="1"/>
  <c r="U954" i="1"/>
  <c r="U955" i="1"/>
  <c r="U956" i="1"/>
  <c r="U957" i="1"/>
  <c r="U958" i="1"/>
  <c r="U959" i="1"/>
  <c r="U960" i="1"/>
  <c r="U961" i="1"/>
  <c r="U962" i="1"/>
  <c r="U963" i="1"/>
  <c r="U964" i="1"/>
  <c r="U965" i="1"/>
  <c r="U966" i="1"/>
  <c r="U967" i="1"/>
  <c r="U968" i="1"/>
  <c r="U969" i="1"/>
  <c r="U970" i="1"/>
  <c r="U971" i="1"/>
  <c r="U972" i="1"/>
  <c r="U973" i="1"/>
  <c r="U974" i="1"/>
  <c r="U975" i="1"/>
  <c r="U976" i="1"/>
  <c r="U977" i="1"/>
  <c r="U978" i="1"/>
  <c r="U979" i="1"/>
  <c r="U980" i="1"/>
  <c r="U981" i="1"/>
  <c r="U982" i="1"/>
  <c r="U983" i="1"/>
  <c r="U984" i="1"/>
  <c r="U985" i="1"/>
  <c r="U986" i="1"/>
  <c r="U987" i="1"/>
  <c r="U988" i="1"/>
  <c r="U989" i="1"/>
  <c r="U990" i="1"/>
  <c r="U991" i="1"/>
  <c r="U992" i="1"/>
  <c r="U993" i="1"/>
  <c r="U994" i="1"/>
  <c r="U995" i="1"/>
  <c r="U996" i="1"/>
  <c r="U997" i="1"/>
  <c r="U998" i="1"/>
  <c r="U999" i="1"/>
  <c r="U1000" i="1"/>
  <c r="U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660" i="1"/>
  <c r="S661" i="1"/>
  <c r="S662" i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722" i="1"/>
  <c r="S723" i="1"/>
  <c r="S724" i="1"/>
  <c r="S725" i="1"/>
  <c r="S726" i="1"/>
  <c r="S727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0" i="1"/>
  <c r="S741" i="1"/>
  <c r="S742" i="1"/>
  <c r="S743" i="1"/>
  <c r="S744" i="1"/>
  <c r="S745" i="1"/>
  <c r="S746" i="1"/>
  <c r="S747" i="1"/>
  <c r="S748" i="1"/>
  <c r="S749" i="1"/>
  <c r="S750" i="1"/>
  <c r="S751" i="1"/>
  <c r="S752" i="1"/>
  <c r="S753" i="1"/>
  <c r="S754" i="1"/>
  <c r="S755" i="1"/>
  <c r="S756" i="1"/>
  <c r="S757" i="1"/>
  <c r="S758" i="1"/>
  <c r="S759" i="1"/>
  <c r="S760" i="1"/>
  <c r="S761" i="1"/>
  <c r="S762" i="1"/>
  <c r="S763" i="1"/>
  <c r="S764" i="1"/>
  <c r="S765" i="1"/>
  <c r="S766" i="1"/>
  <c r="S767" i="1"/>
  <c r="S768" i="1"/>
  <c r="S769" i="1"/>
  <c r="S770" i="1"/>
  <c r="S771" i="1"/>
  <c r="S772" i="1"/>
  <c r="S773" i="1"/>
  <c r="S774" i="1"/>
  <c r="S775" i="1"/>
  <c r="S776" i="1"/>
  <c r="S777" i="1"/>
  <c r="S778" i="1"/>
  <c r="S779" i="1"/>
  <c r="S780" i="1"/>
  <c r="S781" i="1"/>
  <c r="S782" i="1"/>
  <c r="S783" i="1"/>
  <c r="S784" i="1"/>
  <c r="S785" i="1"/>
  <c r="S786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2" i="1"/>
  <c r="S803" i="1"/>
  <c r="S804" i="1"/>
  <c r="S805" i="1"/>
  <c r="S806" i="1"/>
  <c r="S807" i="1"/>
  <c r="S808" i="1"/>
  <c r="S809" i="1"/>
  <c r="S810" i="1"/>
  <c r="S811" i="1"/>
  <c r="S812" i="1"/>
  <c r="S813" i="1"/>
  <c r="S814" i="1"/>
  <c r="S815" i="1"/>
  <c r="S816" i="1"/>
  <c r="S817" i="1"/>
  <c r="S818" i="1"/>
  <c r="S819" i="1"/>
  <c r="S820" i="1"/>
  <c r="S821" i="1"/>
  <c r="S822" i="1"/>
  <c r="S823" i="1"/>
  <c r="S824" i="1"/>
  <c r="S825" i="1"/>
  <c r="S826" i="1"/>
  <c r="S827" i="1"/>
  <c r="S828" i="1"/>
  <c r="S829" i="1"/>
  <c r="S830" i="1"/>
  <c r="S831" i="1"/>
  <c r="S832" i="1"/>
  <c r="S833" i="1"/>
  <c r="S834" i="1"/>
  <c r="S835" i="1"/>
  <c r="S836" i="1"/>
  <c r="S837" i="1"/>
  <c r="S838" i="1"/>
  <c r="S839" i="1"/>
  <c r="S840" i="1"/>
  <c r="S841" i="1"/>
  <c r="S842" i="1"/>
  <c r="S843" i="1"/>
  <c r="S844" i="1"/>
  <c r="S845" i="1"/>
  <c r="S846" i="1"/>
  <c r="S847" i="1"/>
  <c r="S848" i="1"/>
  <c r="S849" i="1"/>
  <c r="S850" i="1"/>
  <c r="S851" i="1"/>
  <c r="S852" i="1"/>
  <c r="S853" i="1"/>
  <c r="S854" i="1"/>
  <c r="S855" i="1"/>
  <c r="S856" i="1"/>
  <c r="S857" i="1"/>
  <c r="S858" i="1"/>
  <c r="S859" i="1"/>
  <c r="S860" i="1"/>
  <c r="S861" i="1"/>
  <c r="S862" i="1"/>
  <c r="S863" i="1"/>
  <c r="S864" i="1"/>
  <c r="S865" i="1"/>
  <c r="S866" i="1"/>
  <c r="S867" i="1"/>
  <c r="S868" i="1"/>
  <c r="S869" i="1"/>
  <c r="S870" i="1"/>
  <c r="S871" i="1"/>
  <c r="S872" i="1"/>
  <c r="S873" i="1"/>
  <c r="S874" i="1"/>
  <c r="S875" i="1"/>
  <c r="S876" i="1"/>
  <c r="S877" i="1"/>
  <c r="S878" i="1"/>
  <c r="S879" i="1"/>
  <c r="S880" i="1"/>
  <c r="S881" i="1"/>
  <c r="S882" i="1"/>
  <c r="S883" i="1"/>
  <c r="S884" i="1"/>
  <c r="S885" i="1"/>
  <c r="S886" i="1"/>
  <c r="S887" i="1"/>
  <c r="S888" i="1"/>
  <c r="S889" i="1"/>
  <c r="S890" i="1"/>
  <c r="S891" i="1"/>
  <c r="S892" i="1"/>
  <c r="S893" i="1"/>
  <c r="S894" i="1"/>
  <c r="S895" i="1"/>
  <c r="S896" i="1"/>
  <c r="S897" i="1"/>
  <c r="S898" i="1"/>
  <c r="S899" i="1"/>
  <c r="S900" i="1"/>
  <c r="S901" i="1"/>
  <c r="S902" i="1"/>
  <c r="S903" i="1"/>
  <c r="S904" i="1"/>
  <c r="S905" i="1"/>
  <c r="S906" i="1"/>
  <c r="S907" i="1"/>
  <c r="S908" i="1"/>
  <c r="S909" i="1"/>
  <c r="S910" i="1"/>
  <c r="S911" i="1"/>
  <c r="S912" i="1"/>
  <c r="S913" i="1"/>
  <c r="S914" i="1"/>
  <c r="S915" i="1"/>
  <c r="S916" i="1"/>
  <c r="S917" i="1"/>
  <c r="S918" i="1"/>
  <c r="S919" i="1"/>
  <c r="S920" i="1"/>
  <c r="S921" i="1"/>
  <c r="S922" i="1"/>
  <c r="S923" i="1"/>
  <c r="S924" i="1"/>
  <c r="S925" i="1"/>
  <c r="S926" i="1"/>
  <c r="S927" i="1"/>
  <c r="S928" i="1"/>
  <c r="S929" i="1"/>
  <c r="S930" i="1"/>
  <c r="S931" i="1"/>
  <c r="S932" i="1"/>
  <c r="S933" i="1"/>
  <c r="S934" i="1"/>
  <c r="S935" i="1"/>
  <c r="S936" i="1"/>
  <c r="S937" i="1"/>
  <c r="S938" i="1"/>
  <c r="S939" i="1"/>
  <c r="S940" i="1"/>
  <c r="S941" i="1"/>
  <c r="S942" i="1"/>
  <c r="S943" i="1"/>
  <c r="S944" i="1"/>
  <c r="S945" i="1"/>
  <c r="S946" i="1"/>
  <c r="S947" i="1"/>
  <c r="S948" i="1"/>
  <c r="S949" i="1"/>
  <c r="S950" i="1"/>
  <c r="S951" i="1"/>
  <c r="S952" i="1"/>
  <c r="S953" i="1"/>
  <c r="S954" i="1"/>
  <c r="S955" i="1"/>
  <c r="S956" i="1"/>
  <c r="S957" i="1"/>
  <c r="S958" i="1"/>
  <c r="S959" i="1"/>
  <c r="S960" i="1"/>
  <c r="S961" i="1"/>
  <c r="S962" i="1"/>
  <c r="S963" i="1"/>
  <c r="S964" i="1"/>
  <c r="S965" i="1"/>
  <c r="S966" i="1"/>
  <c r="S967" i="1"/>
  <c r="S968" i="1"/>
  <c r="S969" i="1"/>
  <c r="S970" i="1"/>
  <c r="S971" i="1"/>
  <c r="S972" i="1"/>
  <c r="S973" i="1"/>
  <c r="S974" i="1"/>
  <c r="S975" i="1"/>
  <c r="S976" i="1"/>
  <c r="S977" i="1"/>
  <c r="S978" i="1"/>
  <c r="S979" i="1"/>
  <c r="S980" i="1"/>
  <c r="S981" i="1"/>
  <c r="S982" i="1"/>
  <c r="S983" i="1"/>
  <c r="S984" i="1"/>
  <c r="S985" i="1"/>
  <c r="S986" i="1"/>
  <c r="S987" i="1"/>
  <c r="S988" i="1"/>
  <c r="S989" i="1"/>
  <c r="S990" i="1"/>
  <c r="S991" i="1"/>
  <c r="S992" i="1"/>
  <c r="S993" i="1"/>
  <c r="S994" i="1"/>
  <c r="S995" i="1"/>
  <c r="S996" i="1"/>
  <c r="S997" i="1"/>
  <c r="S998" i="1"/>
  <c r="S999" i="1"/>
  <c r="S1000" i="1"/>
  <c r="S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O71" i="1"/>
  <c r="AO72" i="1"/>
  <c r="AO73" i="1"/>
  <c r="AO74" i="1"/>
  <c r="AO75" i="1"/>
  <c r="AO76" i="1"/>
  <c r="AO77" i="1"/>
  <c r="AO78" i="1"/>
  <c r="AO79" i="1"/>
  <c r="AO80" i="1"/>
  <c r="AO81" i="1"/>
  <c r="AO82" i="1"/>
  <c r="AO83" i="1"/>
  <c r="AO84" i="1"/>
  <c r="AO85" i="1"/>
  <c r="AO86" i="1"/>
  <c r="AO87" i="1"/>
  <c r="AO88" i="1"/>
  <c r="AO89" i="1"/>
  <c r="AO90" i="1"/>
  <c r="AO91" i="1"/>
  <c r="AO92" i="1"/>
  <c r="AO93" i="1"/>
  <c r="AO94" i="1"/>
  <c r="AO95" i="1"/>
  <c r="AO96" i="1"/>
  <c r="AO97" i="1"/>
  <c r="AO98" i="1"/>
  <c r="AO99" i="1"/>
  <c r="AO100" i="1"/>
  <c r="AO101" i="1"/>
  <c r="AO102" i="1"/>
  <c r="AO103" i="1"/>
  <c r="AO104" i="1"/>
  <c r="AO105" i="1"/>
  <c r="AO106" i="1"/>
  <c r="AO107" i="1"/>
  <c r="AO108" i="1"/>
  <c r="AO109" i="1"/>
  <c r="AO110" i="1"/>
  <c r="AO111" i="1"/>
  <c r="AO112" i="1"/>
  <c r="AO113" i="1"/>
  <c r="AO114" i="1"/>
  <c r="AO115" i="1"/>
  <c r="AO116" i="1"/>
  <c r="AO117" i="1"/>
  <c r="AO118" i="1"/>
  <c r="AO119" i="1"/>
  <c r="AO120" i="1"/>
  <c r="AO121" i="1"/>
  <c r="AO122" i="1"/>
  <c r="AO123" i="1"/>
  <c r="AO124" i="1"/>
  <c r="AO125" i="1"/>
  <c r="AO126" i="1"/>
  <c r="AO127" i="1"/>
  <c r="AO128" i="1"/>
  <c r="AO129" i="1"/>
  <c r="AO130" i="1"/>
  <c r="AO131" i="1"/>
  <c r="AO132" i="1"/>
  <c r="AO133" i="1"/>
  <c r="AO134" i="1"/>
  <c r="AO135" i="1"/>
  <c r="AO136" i="1"/>
  <c r="AO137" i="1"/>
  <c r="AO138" i="1"/>
  <c r="AO139" i="1"/>
  <c r="AO140" i="1"/>
  <c r="AO141" i="1"/>
  <c r="AO142" i="1"/>
  <c r="AO143" i="1"/>
  <c r="AO144" i="1"/>
  <c r="AO145" i="1"/>
  <c r="AO146" i="1"/>
  <c r="AO147" i="1"/>
  <c r="AO148" i="1"/>
  <c r="AO149" i="1"/>
  <c r="AO150" i="1"/>
  <c r="AO151" i="1"/>
  <c r="AO152" i="1"/>
  <c r="AO153" i="1"/>
  <c r="AO154" i="1"/>
  <c r="AO155" i="1"/>
  <c r="AO156" i="1"/>
  <c r="AO157" i="1"/>
  <c r="AO158" i="1"/>
  <c r="AO159" i="1"/>
  <c r="AO160" i="1"/>
  <c r="AO161" i="1"/>
  <c r="AO162" i="1"/>
  <c r="AO163" i="1"/>
  <c r="AO164" i="1"/>
  <c r="AO165" i="1"/>
  <c r="AO166" i="1"/>
  <c r="AO167" i="1"/>
  <c r="AO168" i="1"/>
  <c r="AO169" i="1"/>
  <c r="AO170" i="1"/>
  <c r="AO171" i="1"/>
  <c r="AO172" i="1"/>
  <c r="AO173" i="1"/>
  <c r="AO174" i="1"/>
  <c r="AO175" i="1"/>
  <c r="AO176" i="1"/>
  <c r="AO177" i="1"/>
  <c r="AO178" i="1"/>
  <c r="AO179" i="1"/>
  <c r="AO180" i="1"/>
  <c r="AO181" i="1"/>
  <c r="AO182" i="1"/>
  <c r="AO183" i="1"/>
  <c r="AO184" i="1"/>
  <c r="AO185" i="1"/>
  <c r="AO186" i="1"/>
  <c r="AO187" i="1"/>
  <c r="AO188" i="1"/>
  <c r="AO189" i="1"/>
  <c r="AO190" i="1"/>
  <c r="AO191" i="1"/>
  <c r="AO192" i="1"/>
  <c r="AO193" i="1"/>
  <c r="AO194" i="1"/>
  <c r="AO195" i="1"/>
  <c r="AO196" i="1"/>
  <c r="AO197" i="1"/>
  <c r="AO198" i="1"/>
  <c r="AO199" i="1"/>
  <c r="AO200" i="1"/>
  <c r="AO201" i="1"/>
  <c r="AO202" i="1"/>
  <c r="AO203" i="1"/>
  <c r="AO204" i="1"/>
  <c r="AO205" i="1"/>
  <c r="AO206" i="1"/>
  <c r="AO207" i="1"/>
  <c r="AO208" i="1"/>
  <c r="AO209" i="1"/>
  <c r="AO210" i="1"/>
  <c r="AO211" i="1"/>
  <c r="AO212" i="1"/>
  <c r="AO213" i="1"/>
  <c r="AO214" i="1"/>
  <c r="AO215" i="1"/>
  <c r="AO216" i="1"/>
  <c r="AO217" i="1"/>
  <c r="AO218" i="1"/>
  <c r="AO219" i="1"/>
  <c r="AO220" i="1"/>
  <c r="AO221" i="1"/>
  <c r="AO222" i="1"/>
  <c r="AO223" i="1"/>
  <c r="AO224" i="1"/>
  <c r="AO225" i="1"/>
  <c r="AO226" i="1"/>
  <c r="AO227" i="1"/>
  <c r="AO228" i="1"/>
  <c r="AO229" i="1"/>
  <c r="AO230" i="1"/>
  <c r="AO231" i="1"/>
  <c r="AO232" i="1"/>
  <c r="AO233" i="1"/>
  <c r="AO234" i="1"/>
  <c r="AO235" i="1"/>
  <c r="AO236" i="1"/>
  <c r="AO237" i="1"/>
  <c r="AO238" i="1"/>
  <c r="AO239" i="1"/>
  <c r="AO240" i="1"/>
  <c r="AO241" i="1"/>
  <c r="AO242" i="1"/>
  <c r="AO243" i="1"/>
  <c r="AO244" i="1"/>
  <c r="AO245" i="1"/>
  <c r="AO246" i="1"/>
  <c r="AO247" i="1"/>
  <c r="AO248" i="1"/>
  <c r="AO249" i="1"/>
  <c r="AO250" i="1"/>
  <c r="AO251" i="1"/>
  <c r="AO252" i="1"/>
  <c r="AO253" i="1"/>
  <c r="AO254" i="1"/>
  <c r="AO255" i="1"/>
  <c r="AO256" i="1"/>
  <c r="AO257" i="1"/>
  <c r="AO258" i="1"/>
  <c r="AO259" i="1"/>
  <c r="AO260" i="1"/>
  <c r="AO261" i="1"/>
  <c r="AO262" i="1"/>
  <c r="AO263" i="1"/>
  <c r="AO264" i="1"/>
  <c r="AO265" i="1"/>
  <c r="AO266" i="1"/>
  <c r="AO267" i="1"/>
  <c r="AO268" i="1"/>
  <c r="AO269" i="1"/>
  <c r="AO270" i="1"/>
  <c r="AO271" i="1"/>
  <c r="AO272" i="1"/>
  <c r="AO273" i="1"/>
  <c r="AO274" i="1"/>
  <c r="AO275" i="1"/>
  <c r="AO276" i="1"/>
  <c r="AO277" i="1"/>
  <c r="AO278" i="1"/>
  <c r="AO279" i="1"/>
  <c r="AO280" i="1"/>
  <c r="AO281" i="1"/>
  <c r="AO282" i="1"/>
  <c r="AO283" i="1"/>
  <c r="AO284" i="1"/>
  <c r="AO285" i="1"/>
  <c r="AO286" i="1"/>
  <c r="AO287" i="1"/>
  <c r="AO288" i="1"/>
  <c r="AO289" i="1"/>
  <c r="AO290" i="1"/>
  <c r="AO291" i="1"/>
  <c r="AO292" i="1"/>
  <c r="AO293" i="1"/>
  <c r="AO294" i="1"/>
  <c r="AO295" i="1"/>
  <c r="AO296" i="1"/>
  <c r="AO297" i="1"/>
  <c r="AO298" i="1"/>
  <c r="AO299" i="1"/>
  <c r="AO300" i="1"/>
  <c r="AO301" i="1"/>
  <c r="AO302" i="1"/>
  <c r="AO303" i="1"/>
  <c r="AO304" i="1"/>
  <c r="AO305" i="1"/>
  <c r="AO306" i="1"/>
  <c r="AO307" i="1"/>
  <c r="AO308" i="1"/>
  <c r="AO309" i="1"/>
  <c r="AO310" i="1"/>
  <c r="AO311" i="1"/>
  <c r="AO312" i="1"/>
  <c r="AO313" i="1"/>
  <c r="AO314" i="1"/>
  <c r="AO315" i="1"/>
  <c r="AO316" i="1"/>
  <c r="AO317" i="1"/>
  <c r="AO318" i="1"/>
  <c r="AO319" i="1"/>
  <c r="AO320" i="1"/>
  <c r="AO321" i="1"/>
  <c r="AO322" i="1"/>
  <c r="AO323" i="1"/>
  <c r="AO324" i="1"/>
  <c r="AO325" i="1"/>
  <c r="AO326" i="1"/>
  <c r="AO327" i="1"/>
  <c r="AO328" i="1"/>
  <c r="AO329" i="1"/>
  <c r="AO330" i="1"/>
  <c r="AO331" i="1"/>
  <c r="AO332" i="1"/>
  <c r="AO333" i="1"/>
  <c r="AO334" i="1"/>
  <c r="AO335" i="1"/>
  <c r="AO336" i="1"/>
  <c r="AO337" i="1"/>
  <c r="AO338" i="1"/>
  <c r="AO339" i="1"/>
  <c r="AO340" i="1"/>
  <c r="AO341" i="1"/>
  <c r="AO342" i="1"/>
  <c r="AO343" i="1"/>
  <c r="AO344" i="1"/>
  <c r="AO345" i="1"/>
  <c r="AO346" i="1"/>
  <c r="AO347" i="1"/>
  <c r="AO348" i="1"/>
  <c r="AO349" i="1"/>
  <c r="AO350" i="1"/>
  <c r="AO351" i="1"/>
  <c r="AO352" i="1"/>
  <c r="AO353" i="1"/>
  <c r="AO354" i="1"/>
  <c r="AO355" i="1"/>
  <c r="AO356" i="1"/>
  <c r="AO357" i="1"/>
  <c r="AO358" i="1"/>
  <c r="AO359" i="1"/>
  <c r="AO360" i="1"/>
  <c r="AO361" i="1"/>
  <c r="AO362" i="1"/>
  <c r="AO363" i="1"/>
  <c r="AO364" i="1"/>
  <c r="AO365" i="1"/>
  <c r="AO366" i="1"/>
  <c r="AO367" i="1"/>
  <c r="AO368" i="1"/>
  <c r="AO369" i="1"/>
  <c r="AO370" i="1"/>
  <c r="AO371" i="1"/>
  <c r="AO372" i="1"/>
  <c r="AO373" i="1"/>
  <c r="AO374" i="1"/>
  <c r="AO375" i="1"/>
  <c r="AO376" i="1"/>
  <c r="AO377" i="1"/>
  <c r="AO378" i="1"/>
  <c r="AO379" i="1"/>
  <c r="AO380" i="1"/>
  <c r="AO381" i="1"/>
  <c r="AO382" i="1"/>
  <c r="AO383" i="1"/>
  <c r="AO384" i="1"/>
  <c r="AO385" i="1"/>
  <c r="AO386" i="1"/>
  <c r="AO387" i="1"/>
  <c r="AO388" i="1"/>
  <c r="AO389" i="1"/>
  <c r="AO390" i="1"/>
  <c r="AO391" i="1"/>
  <c r="AO392" i="1"/>
  <c r="AO393" i="1"/>
  <c r="AO394" i="1"/>
  <c r="AO395" i="1"/>
  <c r="AO396" i="1"/>
  <c r="AO397" i="1"/>
  <c r="AO398" i="1"/>
  <c r="AO399" i="1"/>
  <c r="AO400" i="1"/>
  <c r="AO401" i="1"/>
  <c r="AO402" i="1"/>
  <c r="AO403" i="1"/>
  <c r="AO404" i="1"/>
  <c r="AO405" i="1"/>
  <c r="AO406" i="1"/>
  <c r="AO407" i="1"/>
  <c r="AO408" i="1"/>
  <c r="AO409" i="1"/>
  <c r="AO410" i="1"/>
  <c r="AO411" i="1"/>
  <c r="AO412" i="1"/>
  <c r="AO413" i="1"/>
  <c r="AO414" i="1"/>
  <c r="AO415" i="1"/>
  <c r="AO416" i="1"/>
  <c r="AO417" i="1"/>
  <c r="AO418" i="1"/>
  <c r="AO419" i="1"/>
  <c r="AO420" i="1"/>
  <c r="AO421" i="1"/>
  <c r="AO422" i="1"/>
  <c r="AO423" i="1"/>
  <c r="AO424" i="1"/>
  <c r="AO425" i="1"/>
  <c r="AO426" i="1"/>
  <c r="AO427" i="1"/>
  <c r="AO428" i="1"/>
  <c r="AO429" i="1"/>
  <c r="AO430" i="1"/>
  <c r="AO431" i="1"/>
  <c r="AO432" i="1"/>
  <c r="AO433" i="1"/>
  <c r="AO434" i="1"/>
  <c r="AO435" i="1"/>
  <c r="AO436" i="1"/>
  <c r="AO437" i="1"/>
  <c r="AO438" i="1"/>
  <c r="AO439" i="1"/>
  <c r="AO440" i="1"/>
  <c r="AO441" i="1"/>
  <c r="AO442" i="1"/>
  <c r="AO443" i="1"/>
  <c r="AO444" i="1"/>
  <c r="AO445" i="1"/>
  <c r="AO446" i="1"/>
  <c r="AO447" i="1"/>
  <c r="AO448" i="1"/>
  <c r="AO449" i="1"/>
  <c r="AO450" i="1"/>
  <c r="AO451" i="1"/>
  <c r="AO452" i="1"/>
  <c r="AO453" i="1"/>
  <c r="AO454" i="1"/>
  <c r="AO455" i="1"/>
  <c r="AO456" i="1"/>
  <c r="AO457" i="1"/>
  <c r="AO458" i="1"/>
  <c r="AO459" i="1"/>
  <c r="AO460" i="1"/>
  <c r="AO461" i="1"/>
  <c r="AO462" i="1"/>
  <c r="AO463" i="1"/>
  <c r="AO464" i="1"/>
  <c r="AO465" i="1"/>
  <c r="AO466" i="1"/>
  <c r="AO467" i="1"/>
  <c r="AO468" i="1"/>
  <c r="AO469" i="1"/>
  <c r="AO470" i="1"/>
  <c r="AO471" i="1"/>
  <c r="AO472" i="1"/>
  <c r="AO473" i="1"/>
  <c r="AO474" i="1"/>
  <c r="AO475" i="1"/>
  <c r="AO476" i="1"/>
  <c r="AO477" i="1"/>
  <c r="AO478" i="1"/>
  <c r="AO479" i="1"/>
  <c r="AO480" i="1"/>
  <c r="AO481" i="1"/>
  <c r="AO482" i="1"/>
  <c r="AO483" i="1"/>
  <c r="AO484" i="1"/>
  <c r="AO485" i="1"/>
  <c r="AO486" i="1"/>
  <c r="AO487" i="1"/>
  <c r="AO488" i="1"/>
  <c r="AO489" i="1"/>
  <c r="AO490" i="1"/>
  <c r="AO491" i="1"/>
  <c r="AO492" i="1"/>
  <c r="AO493" i="1"/>
  <c r="AO494" i="1"/>
  <c r="AO495" i="1"/>
  <c r="AO496" i="1"/>
  <c r="AO497" i="1"/>
  <c r="AO498" i="1"/>
  <c r="AO499" i="1"/>
  <c r="AO500" i="1"/>
  <c r="AO501" i="1"/>
  <c r="AO502" i="1"/>
  <c r="AO503" i="1"/>
  <c r="AO504" i="1"/>
  <c r="AO505" i="1"/>
  <c r="AO506" i="1"/>
  <c r="AO507" i="1"/>
  <c r="AO508" i="1"/>
  <c r="AO509" i="1"/>
  <c r="AO510" i="1"/>
  <c r="AO511" i="1"/>
  <c r="AO512" i="1"/>
  <c r="AO513" i="1"/>
  <c r="AO514" i="1"/>
  <c r="AO515" i="1"/>
  <c r="AO516" i="1"/>
  <c r="AO517" i="1"/>
  <c r="AO518" i="1"/>
  <c r="AO519" i="1"/>
  <c r="AO520" i="1"/>
  <c r="AO521" i="1"/>
  <c r="AO522" i="1"/>
  <c r="AO523" i="1"/>
  <c r="AO524" i="1"/>
  <c r="AO525" i="1"/>
  <c r="AO526" i="1"/>
  <c r="AO527" i="1"/>
  <c r="AO528" i="1"/>
  <c r="AO529" i="1"/>
  <c r="AO530" i="1"/>
  <c r="AO531" i="1"/>
  <c r="AO532" i="1"/>
  <c r="AO533" i="1"/>
  <c r="AO534" i="1"/>
  <c r="AO535" i="1"/>
  <c r="AO536" i="1"/>
  <c r="AO537" i="1"/>
  <c r="AO538" i="1"/>
  <c r="AO539" i="1"/>
  <c r="AO540" i="1"/>
  <c r="AO541" i="1"/>
  <c r="AO542" i="1"/>
  <c r="AO543" i="1"/>
  <c r="AO544" i="1"/>
  <c r="AO545" i="1"/>
  <c r="AO546" i="1"/>
  <c r="AO547" i="1"/>
  <c r="AO548" i="1"/>
  <c r="AO549" i="1"/>
  <c r="AO550" i="1"/>
  <c r="AO551" i="1"/>
  <c r="AO552" i="1"/>
  <c r="AO553" i="1"/>
  <c r="AO554" i="1"/>
  <c r="AO555" i="1"/>
  <c r="AO556" i="1"/>
  <c r="AO557" i="1"/>
  <c r="AO558" i="1"/>
  <c r="AO559" i="1"/>
  <c r="AO560" i="1"/>
  <c r="AO561" i="1"/>
  <c r="AO562" i="1"/>
  <c r="AO563" i="1"/>
  <c r="AO564" i="1"/>
  <c r="AO565" i="1"/>
  <c r="AO566" i="1"/>
  <c r="AO567" i="1"/>
  <c r="AO568" i="1"/>
  <c r="AO569" i="1"/>
  <c r="AO570" i="1"/>
  <c r="AO571" i="1"/>
  <c r="AO572" i="1"/>
  <c r="AO573" i="1"/>
  <c r="AO574" i="1"/>
  <c r="AO575" i="1"/>
  <c r="AO576" i="1"/>
  <c r="AO577" i="1"/>
  <c r="AO578" i="1"/>
  <c r="AO579" i="1"/>
  <c r="AO580" i="1"/>
  <c r="AO581" i="1"/>
  <c r="AO582" i="1"/>
  <c r="AO583" i="1"/>
  <c r="AO584" i="1"/>
  <c r="AO585" i="1"/>
  <c r="AO586" i="1"/>
  <c r="AO587" i="1"/>
  <c r="AO588" i="1"/>
  <c r="AO589" i="1"/>
  <c r="AO590" i="1"/>
  <c r="AO591" i="1"/>
  <c r="AO592" i="1"/>
  <c r="AO593" i="1"/>
  <c r="AO594" i="1"/>
  <c r="AO595" i="1"/>
  <c r="AO596" i="1"/>
  <c r="AO597" i="1"/>
  <c r="AO598" i="1"/>
  <c r="AO599" i="1"/>
  <c r="AO600" i="1"/>
  <c r="AO601" i="1"/>
  <c r="AO602" i="1"/>
  <c r="AO603" i="1"/>
  <c r="AO604" i="1"/>
  <c r="AO605" i="1"/>
  <c r="AO606" i="1"/>
  <c r="AO607" i="1"/>
  <c r="AO608" i="1"/>
  <c r="AO609" i="1"/>
  <c r="AO610" i="1"/>
  <c r="AO611" i="1"/>
  <c r="AO612" i="1"/>
  <c r="AO613" i="1"/>
  <c r="AO614" i="1"/>
  <c r="AO615" i="1"/>
  <c r="AO616" i="1"/>
  <c r="AO617" i="1"/>
  <c r="AO618" i="1"/>
  <c r="AO619" i="1"/>
  <c r="AO620" i="1"/>
  <c r="AO621" i="1"/>
  <c r="AO622" i="1"/>
  <c r="AO623" i="1"/>
  <c r="AO624" i="1"/>
  <c r="AO625" i="1"/>
  <c r="AO626" i="1"/>
  <c r="AO627" i="1"/>
  <c r="AO628" i="1"/>
  <c r="AO629" i="1"/>
  <c r="AO630" i="1"/>
  <c r="AO631" i="1"/>
  <c r="AO632" i="1"/>
  <c r="AO633" i="1"/>
  <c r="AO634" i="1"/>
  <c r="AO635" i="1"/>
  <c r="AO636" i="1"/>
  <c r="AO637" i="1"/>
  <c r="AO638" i="1"/>
  <c r="AO639" i="1"/>
  <c r="AO640" i="1"/>
  <c r="AO641" i="1"/>
  <c r="AO642" i="1"/>
  <c r="AO643" i="1"/>
  <c r="AO644" i="1"/>
  <c r="AO645" i="1"/>
  <c r="AO646" i="1"/>
  <c r="AO647" i="1"/>
  <c r="AO648" i="1"/>
  <c r="AO649" i="1"/>
  <c r="AO650" i="1"/>
  <c r="AO651" i="1"/>
  <c r="AO652" i="1"/>
  <c r="AO653" i="1"/>
  <c r="AO654" i="1"/>
  <c r="AO655" i="1"/>
  <c r="AO656" i="1"/>
  <c r="AO657" i="1"/>
  <c r="AO658" i="1"/>
  <c r="AO659" i="1"/>
  <c r="AO660" i="1"/>
  <c r="AO661" i="1"/>
  <c r="AO662" i="1"/>
  <c r="AO663" i="1"/>
  <c r="AO664" i="1"/>
  <c r="AO665" i="1"/>
  <c r="AO666" i="1"/>
  <c r="AO667" i="1"/>
  <c r="AO668" i="1"/>
  <c r="AO669" i="1"/>
  <c r="AO670" i="1"/>
  <c r="AO671" i="1"/>
  <c r="AO672" i="1"/>
  <c r="AO673" i="1"/>
  <c r="AO674" i="1"/>
  <c r="AO675" i="1"/>
  <c r="AO676" i="1"/>
  <c r="AO677" i="1"/>
  <c r="AO678" i="1"/>
  <c r="AO679" i="1"/>
  <c r="AO680" i="1"/>
  <c r="AO681" i="1"/>
  <c r="AO682" i="1"/>
  <c r="AO683" i="1"/>
  <c r="AO684" i="1"/>
  <c r="AO685" i="1"/>
  <c r="AO686" i="1"/>
  <c r="AO687" i="1"/>
  <c r="AO688" i="1"/>
  <c r="AO689" i="1"/>
  <c r="AO690" i="1"/>
  <c r="AO691" i="1"/>
  <c r="AO692" i="1"/>
  <c r="AO693" i="1"/>
  <c r="AO694" i="1"/>
  <c r="AO695" i="1"/>
  <c r="AO696" i="1"/>
  <c r="AO697" i="1"/>
  <c r="AO698" i="1"/>
  <c r="AO699" i="1"/>
  <c r="AO700" i="1"/>
  <c r="AO701" i="1"/>
  <c r="AO702" i="1"/>
  <c r="AO703" i="1"/>
  <c r="AO704" i="1"/>
  <c r="AO705" i="1"/>
  <c r="AO706" i="1"/>
  <c r="AO707" i="1"/>
  <c r="AO708" i="1"/>
  <c r="AO709" i="1"/>
  <c r="AO710" i="1"/>
  <c r="AO711" i="1"/>
  <c r="AO712" i="1"/>
  <c r="AO713" i="1"/>
  <c r="AO714" i="1"/>
  <c r="AO715" i="1"/>
  <c r="AO716" i="1"/>
  <c r="AO717" i="1"/>
  <c r="AO718" i="1"/>
  <c r="AO719" i="1"/>
  <c r="AO720" i="1"/>
  <c r="AO721" i="1"/>
  <c r="AO722" i="1"/>
  <c r="AO723" i="1"/>
  <c r="AO724" i="1"/>
  <c r="AO725" i="1"/>
  <c r="AO726" i="1"/>
  <c r="AO727" i="1"/>
  <c r="AO728" i="1"/>
  <c r="AO729" i="1"/>
  <c r="AO730" i="1"/>
  <c r="AO731" i="1"/>
  <c r="AO732" i="1"/>
  <c r="AO733" i="1"/>
  <c r="AO734" i="1"/>
  <c r="AO735" i="1"/>
  <c r="AO736" i="1"/>
  <c r="AO737" i="1"/>
  <c r="AO738" i="1"/>
  <c r="AO739" i="1"/>
  <c r="AO740" i="1"/>
  <c r="AO741" i="1"/>
  <c r="AO742" i="1"/>
  <c r="AO743" i="1"/>
  <c r="AO744" i="1"/>
  <c r="AO745" i="1"/>
  <c r="AO746" i="1"/>
  <c r="AO747" i="1"/>
  <c r="AO748" i="1"/>
  <c r="AO749" i="1"/>
  <c r="AO750" i="1"/>
  <c r="AO751" i="1"/>
  <c r="AO752" i="1"/>
  <c r="AO753" i="1"/>
  <c r="AO754" i="1"/>
  <c r="AO755" i="1"/>
  <c r="AO756" i="1"/>
  <c r="AO757" i="1"/>
  <c r="AO758" i="1"/>
  <c r="AO759" i="1"/>
  <c r="AO760" i="1"/>
  <c r="AO761" i="1"/>
  <c r="AO762" i="1"/>
  <c r="AO763" i="1"/>
  <c r="AO764" i="1"/>
  <c r="AO765" i="1"/>
  <c r="AO766" i="1"/>
  <c r="AO767" i="1"/>
  <c r="AO768" i="1"/>
  <c r="AO769" i="1"/>
  <c r="AO770" i="1"/>
  <c r="AO771" i="1"/>
  <c r="AO772" i="1"/>
  <c r="AO773" i="1"/>
  <c r="AO774" i="1"/>
  <c r="AO775" i="1"/>
  <c r="AO776" i="1"/>
  <c r="AO777" i="1"/>
  <c r="AO778" i="1"/>
  <c r="AO779" i="1"/>
  <c r="AO780" i="1"/>
  <c r="AO781" i="1"/>
  <c r="AO782" i="1"/>
  <c r="AO783" i="1"/>
  <c r="AO784" i="1"/>
  <c r="AO785" i="1"/>
  <c r="AO786" i="1"/>
  <c r="AO787" i="1"/>
  <c r="AO788" i="1"/>
  <c r="AO789" i="1"/>
  <c r="AO790" i="1"/>
  <c r="AO791" i="1"/>
  <c r="AO792" i="1"/>
  <c r="AO793" i="1"/>
  <c r="AO794" i="1"/>
  <c r="AO795" i="1"/>
  <c r="AO796" i="1"/>
  <c r="AO797" i="1"/>
  <c r="AO798" i="1"/>
  <c r="AO799" i="1"/>
  <c r="AO800" i="1"/>
  <c r="AO801" i="1"/>
  <c r="AO802" i="1"/>
  <c r="AO803" i="1"/>
  <c r="AO804" i="1"/>
  <c r="AO805" i="1"/>
  <c r="AO806" i="1"/>
  <c r="AO807" i="1"/>
  <c r="AO808" i="1"/>
  <c r="AO809" i="1"/>
  <c r="AO810" i="1"/>
  <c r="AO811" i="1"/>
  <c r="AO812" i="1"/>
  <c r="AO813" i="1"/>
  <c r="AO814" i="1"/>
  <c r="AO815" i="1"/>
  <c r="AO816" i="1"/>
  <c r="AO817" i="1"/>
  <c r="AO818" i="1"/>
  <c r="AO819" i="1"/>
  <c r="AO820" i="1"/>
  <c r="AO821" i="1"/>
  <c r="AO822" i="1"/>
  <c r="AO823" i="1"/>
  <c r="AO824" i="1"/>
  <c r="AO825" i="1"/>
  <c r="AO826" i="1"/>
  <c r="AO827" i="1"/>
  <c r="AO828" i="1"/>
  <c r="AO829" i="1"/>
  <c r="AO830" i="1"/>
  <c r="AO831" i="1"/>
  <c r="AO832" i="1"/>
  <c r="AO833" i="1"/>
  <c r="AO834" i="1"/>
  <c r="AO835" i="1"/>
  <c r="AO836" i="1"/>
  <c r="AO837" i="1"/>
  <c r="AO838" i="1"/>
  <c r="AO839" i="1"/>
  <c r="AO840" i="1"/>
  <c r="AO841" i="1"/>
  <c r="AO842" i="1"/>
  <c r="AO843" i="1"/>
  <c r="AO844" i="1"/>
  <c r="AO845" i="1"/>
  <c r="AO846" i="1"/>
  <c r="AO847" i="1"/>
  <c r="AO848" i="1"/>
  <c r="AO849" i="1"/>
  <c r="AO850" i="1"/>
  <c r="AO851" i="1"/>
  <c r="AO852" i="1"/>
  <c r="AO853" i="1"/>
  <c r="AO854" i="1"/>
  <c r="AO855" i="1"/>
  <c r="AO856" i="1"/>
  <c r="AO857" i="1"/>
  <c r="AO858" i="1"/>
  <c r="AO859" i="1"/>
  <c r="AO860" i="1"/>
  <c r="AO861" i="1"/>
  <c r="AO862" i="1"/>
  <c r="AO863" i="1"/>
  <c r="AO864" i="1"/>
  <c r="AO865" i="1"/>
  <c r="AO866" i="1"/>
  <c r="AO867" i="1"/>
  <c r="AO868" i="1"/>
  <c r="AO869" i="1"/>
  <c r="AO870" i="1"/>
  <c r="AO871" i="1"/>
  <c r="AO872" i="1"/>
  <c r="AO873" i="1"/>
  <c r="AO874" i="1"/>
  <c r="AO875" i="1"/>
  <c r="AO876" i="1"/>
  <c r="AO877" i="1"/>
  <c r="AO878" i="1"/>
  <c r="AO879" i="1"/>
  <c r="AO880" i="1"/>
  <c r="AO881" i="1"/>
  <c r="AO882" i="1"/>
  <c r="AO883" i="1"/>
  <c r="AO884" i="1"/>
  <c r="AO885" i="1"/>
  <c r="AO886" i="1"/>
  <c r="AO887" i="1"/>
  <c r="AO888" i="1"/>
  <c r="AO889" i="1"/>
  <c r="AO890" i="1"/>
  <c r="AO891" i="1"/>
  <c r="AO892" i="1"/>
  <c r="AO893" i="1"/>
  <c r="AO894" i="1"/>
  <c r="AO895" i="1"/>
  <c r="AO896" i="1"/>
  <c r="AO897" i="1"/>
  <c r="AO898" i="1"/>
  <c r="AO899" i="1"/>
  <c r="AO900" i="1"/>
  <c r="AO901" i="1"/>
  <c r="AO902" i="1"/>
  <c r="AO903" i="1"/>
  <c r="AO904" i="1"/>
  <c r="AO905" i="1"/>
  <c r="AO906" i="1"/>
  <c r="AO907" i="1"/>
  <c r="AO908" i="1"/>
  <c r="AO909" i="1"/>
  <c r="AO910" i="1"/>
  <c r="AO911" i="1"/>
  <c r="AO912" i="1"/>
  <c r="AO913" i="1"/>
  <c r="AO914" i="1"/>
  <c r="AO915" i="1"/>
  <c r="AO916" i="1"/>
  <c r="AO917" i="1"/>
  <c r="AO918" i="1"/>
  <c r="AO919" i="1"/>
  <c r="AO920" i="1"/>
  <c r="AO921" i="1"/>
  <c r="AO922" i="1"/>
  <c r="AO923" i="1"/>
  <c r="AO924" i="1"/>
  <c r="AO925" i="1"/>
  <c r="AO926" i="1"/>
  <c r="AO927" i="1"/>
  <c r="AO928" i="1"/>
  <c r="AO929" i="1"/>
  <c r="AO930" i="1"/>
  <c r="AO931" i="1"/>
  <c r="AO932" i="1"/>
  <c r="AO933" i="1"/>
  <c r="AO934" i="1"/>
  <c r="AO935" i="1"/>
  <c r="AO936" i="1"/>
  <c r="AO937" i="1"/>
  <c r="AO938" i="1"/>
  <c r="AO939" i="1"/>
  <c r="AO940" i="1"/>
  <c r="AO941" i="1"/>
  <c r="AO942" i="1"/>
  <c r="AO943" i="1"/>
  <c r="AO944" i="1"/>
  <c r="AO945" i="1"/>
  <c r="AO946" i="1"/>
  <c r="AO947" i="1"/>
  <c r="AO948" i="1"/>
  <c r="AO949" i="1"/>
  <c r="AO950" i="1"/>
  <c r="AO951" i="1"/>
  <c r="AO952" i="1"/>
  <c r="AO953" i="1"/>
  <c r="AO954" i="1"/>
  <c r="AO955" i="1"/>
  <c r="AO956" i="1"/>
  <c r="AO957" i="1"/>
  <c r="AO958" i="1"/>
  <c r="AO959" i="1"/>
  <c r="AO960" i="1"/>
  <c r="AO961" i="1"/>
  <c r="AO962" i="1"/>
  <c r="AO963" i="1"/>
  <c r="AO964" i="1"/>
  <c r="AO965" i="1"/>
  <c r="AO966" i="1"/>
  <c r="AO967" i="1"/>
  <c r="AO968" i="1"/>
  <c r="AO969" i="1"/>
  <c r="AO970" i="1"/>
  <c r="AO971" i="1"/>
  <c r="AO972" i="1"/>
  <c r="AO973" i="1"/>
  <c r="AO974" i="1"/>
  <c r="AO975" i="1"/>
  <c r="AO976" i="1"/>
  <c r="AO977" i="1"/>
  <c r="AO978" i="1"/>
  <c r="AO979" i="1"/>
  <c r="AO980" i="1"/>
  <c r="AO981" i="1"/>
  <c r="AO982" i="1"/>
  <c r="AO983" i="1"/>
  <c r="AO984" i="1"/>
  <c r="AO985" i="1"/>
  <c r="AO986" i="1"/>
  <c r="AO987" i="1"/>
  <c r="AO988" i="1"/>
  <c r="AO989" i="1"/>
  <c r="AO990" i="1"/>
  <c r="AO991" i="1"/>
  <c r="AO992" i="1"/>
  <c r="AO993" i="1"/>
  <c r="AO994" i="1"/>
  <c r="AO995" i="1"/>
  <c r="AO996" i="1"/>
  <c r="AO997" i="1"/>
  <c r="AO998" i="1"/>
  <c r="AO999" i="1"/>
  <c r="AO1000" i="1"/>
  <c r="AO1001" i="1"/>
  <c r="AO8" i="1"/>
  <c r="U1007" i="1" l="1"/>
  <c r="W1002" i="1"/>
  <c r="Y1008" i="1"/>
  <c r="O1003" i="1"/>
  <c r="I1007" i="1"/>
  <c r="J1007" i="1" s="1"/>
  <c r="M1005" i="1"/>
  <c r="N1005" i="1" s="1"/>
  <c r="M1002" i="1"/>
  <c r="N1002" i="1" s="1"/>
  <c r="Q1008" i="1"/>
  <c r="R1008" i="1" s="1"/>
  <c r="O1006" i="1"/>
  <c r="K1011" i="1"/>
  <c r="O1001" i="1"/>
  <c r="E1003" i="1"/>
  <c r="I1011" i="1"/>
  <c r="J1011" i="1" s="1"/>
  <c r="M1006" i="1"/>
  <c r="N1006" i="1" s="1"/>
  <c r="S1003" i="1"/>
  <c r="T1003" i="1" s="1"/>
  <c r="U1011" i="1"/>
  <c r="W1006" i="1"/>
  <c r="AA1003" i="1"/>
  <c r="G1001" i="1"/>
  <c r="K1005" i="1"/>
  <c r="K1002" i="1"/>
  <c r="O1011" i="1"/>
  <c r="M1001" i="1"/>
  <c r="N1001" i="1" s="1"/>
  <c r="M1009" i="1"/>
  <c r="N1009" i="1" s="1"/>
  <c r="M1004" i="1"/>
  <c r="N1004" i="1" s="1"/>
  <c r="Q1010" i="1"/>
  <c r="R1010" i="1" s="1"/>
  <c r="W1001" i="1"/>
  <c r="X1001" i="1" s="1"/>
  <c r="W1009" i="1"/>
  <c r="W1004" i="1"/>
  <c r="Y1010" i="1"/>
  <c r="AE1001" i="1"/>
  <c r="G1011" i="1"/>
  <c r="K1006" i="1"/>
  <c r="O1007" i="1"/>
  <c r="E1007" i="1"/>
  <c r="I1005" i="1"/>
  <c r="J1005" i="1" s="1"/>
  <c r="I1002" i="1"/>
  <c r="J1002" i="1" s="1"/>
  <c r="M1008" i="1"/>
  <c r="N1008" i="1" s="1"/>
  <c r="U1005" i="1"/>
  <c r="U1002" i="1"/>
  <c r="W1008" i="1"/>
  <c r="AA1007" i="1"/>
  <c r="K1001" i="1"/>
  <c r="K1004" i="1"/>
  <c r="W1005" i="1"/>
  <c r="E1011" i="1"/>
  <c r="I1009" i="1"/>
  <c r="J1009" i="1" s="1"/>
  <c r="I1006" i="1"/>
  <c r="J1006" i="1" s="1"/>
  <c r="Q1003" i="1"/>
  <c r="R1003" i="1" s="1"/>
  <c r="S1011" i="1"/>
  <c r="T1011" i="1" s="1"/>
  <c r="U1006" i="1"/>
  <c r="Y1003" i="1"/>
  <c r="AA1011" i="1"/>
  <c r="G1002" i="1"/>
  <c r="K1008" i="1"/>
  <c r="I1001" i="1"/>
  <c r="J1001" i="1" s="1"/>
  <c r="I1004" i="1"/>
  <c r="J1004" i="1" s="1"/>
  <c r="M1010" i="1"/>
  <c r="N1010" i="1" s="1"/>
  <c r="U1001" i="1"/>
  <c r="U1009" i="1"/>
  <c r="U1004" i="1"/>
  <c r="W1010" i="1"/>
  <c r="E1001" i="1"/>
  <c r="G1009" i="1"/>
  <c r="G1006" i="1"/>
  <c r="G1004" i="1"/>
  <c r="E1005" i="1"/>
  <c r="E1002" i="1"/>
  <c r="I1008" i="1"/>
  <c r="J1008" i="1" s="1"/>
  <c r="Q1007" i="1"/>
  <c r="R1007" i="1" s="1"/>
  <c r="S1005" i="1"/>
  <c r="T1005" i="1" s="1"/>
  <c r="S1002" i="1"/>
  <c r="T1002" i="1" s="1"/>
  <c r="U1008" i="1"/>
  <c r="Y1007" i="1"/>
  <c r="AA1005" i="1"/>
  <c r="AA1002" i="1"/>
  <c r="K1010" i="1"/>
  <c r="O1010" i="1"/>
  <c r="E1006" i="1"/>
  <c r="M1003" i="1"/>
  <c r="N1003" i="1" s="1"/>
  <c r="Q1011" i="1"/>
  <c r="R1011" i="1" s="1"/>
  <c r="Q1005" i="1"/>
  <c r="R1005" i="1" s="1"/>
  <c r="Q1001" i="1"/>
  <c r="R1001" i="1" s="1"/>
  <c r="S1007" i="1"/>
  <c r="T1007" i="1" s="1"/>
  <c r="S1006" i="1"/>
  <c r="T1006" i="1" s="1"/>
  <c r="W1003" i="1"/>
  <c r="Y1011" i="1"/>
  <c r="AA1006" i="1"/>
  <c r="AE1003" i="1"/>
  <c r="G1008" i="1"/>
  <c r="G1007" i="1"/>
  <c r="G1005" i="1"/>
  <c r="K1009" i="1"/>
  <c r="E1009" i="1"/>
  <c r="E1004" i="1"/>
  <c r="I1010" i="1"/>
  <c r="J1010" i="1" s="1"/>
  <c r="S1001" i="1"/>
  <c r="T1001" i="1" s="1"/>
  <c r="S1009" i="1"/>
  <c r="T1009" i="1" s="1"/>
  <c r="S1004" i="1"/>
  <c r="T1004" i="1" s="1"/>
  <c r="U1010" i="1"/>
  <c r="Y1005" i="1"/>
  <c r="AA1001" i="1"/>
  <c r="AA1009" i="1"/>
  <c r="AA1004" i="1"/>
  <c r="K1003" i="1"/>
  <c r="O1008" i="1"/>
  <c r="E1008" i="1"/>
  <c r="M1007" i="1"/>
  <c r="N1007" i="1" s="1"/>
  <c r="Q1002" i="1"/>
  <c r="R1002" i="1" s="1"/>
  <c r="S1008" i="1"/>
  <c r="T1008" i="1" s="1"/>
  <c r="W1007" i="1"/>
  <c r="Y1002" i="1"/>
  <c r="AA1008" i="1"/>
  <c r="G1010" i="1"/>
  <c r="O1004" i="1"/>
  <c r="O1009" i="1"/>
  <c r="I1003" i="1"/>
  <c r="J1003" i="1" s="1"/>
  <c r="M1011" i="1"/>
  <c r="N1011" i="1" s="1"/>
  <c r="Q1006" i="1"/>
  <c r="R1006" i="1" s="1"/>
  <c r="U1003" i="1"/>
  <c r="W1011" i="1"/>
  <c r="Y1006" i="1"/>
  <c r="K1007" i="1"/>
  <c r="E1010" i="1"/>
  <c r="Q1009" i="1"/>
  <c r="R1009" i="1" s="1"/>
  <c r="Q1004" i="1"/>
  <c r="R1004" i="1" s="1"/>
  <c r="S1010" i="1"/>
  <c r="T1010" i="1" s="1"/>
  <c r="Y1001" i="1"/>
  <c r="Y1009" i="1"/>
  <c r="Y1004" i="1"/>
  <c r="AA1010" i="1"/>
  <c r="G1003" i="1"/>
  <c r="O1002" i="1"/>
  <c r="O1005" i="1"/>
  <c r="AN1003" i="1"/>
  <c r="AJ1009" i="1"/>
  <c r="AJ1008" i="1"/>
  <c r="AJ1006" i="1"/>
  <c r="AJ1004" i="1"/>
  <c r="AJ1010" i="1"/>
  <c r="AJ1003" i="1"/>
  <c r="AJ1007" i="1"/>
  <c r="AJ1011" i="1"/>
  <c r="AJ1005" i="1"/>
  <c r="AJ1002" i="1"/>
  <c r="AJ1001" i="1"/>
  <c r="BF1001" i="1"/>
  <c r="BF1000" i="1"/>
  <c r="AP1000" i="1"/>
  <c r="BF999" i="1"/>
  <c r="AP999" i="1"/>
  <c r="BF998" i="1"/>
  <c r="AP998" i="1"/>
  <c r="BF997" i="1"/>
  <c r="AP997" i="1"/>
  <c r="BF996" i="1"/>
  <c r="AP996" i="1"/>
  <c r="BF995" i="1"/>
  <c r="AP995" i="1"/>
  <c r="BF994" i="1"/>
  <c r="AP994" i="1"/>
  <c r="BF993" i="1"/>
  <c r="AP993" i="1"/>
  <c r="BF992" i="1"/>
  <c r="AP992" i="1"/>
  <c r="BF991" i="1"/>
  <c r="AP991" i="1"/>
  <c r="BF990" i="1"/>
  <c r="AP990" i="1"/>
  <c r="BF989" i="1"/>
  <c r="AP989" i="1"/>
  <c r="BF988" i="1"/>
  <c r="AP988" i="1"/>
  <c r="BF987" i="1"/>
  <c r="AP987" i="1"/>
  <c r="BF986" i="1"/>
  <c r="AP986" i="1"/>
  <c r="BF985" i="1"/>
  <c r="AP985" i="1"/>
  <c r="BF984" i="1"/>
  <c r="AP984" i="1"/>
  <c r="BF983" i="1"/>
  <c r="AP983" i="1"/>
  <c r="BF982" i="1"/>
  <c r="AP982" i="1"/>
  <c r="BF981" i="1"/>
  <c r="AP981" i="1"/>
  <c r="BF980" i="1"/>
  <c r="AP980" i="1"/>
  <c r="BF979" i="1"/>
  <c r="AP979" i="1"/>
  <c r="BF978" i="1"/>
  <c r="AP978" i="1"/>
  <c r="BF977" i="1"/>
  <c r="AP977" i="1"/>
  <c r="BF976" i="1"/>
  <c r="AP976" i="1"/>
  <c r="BF975" i="1"/>
  <c r="AP975" i="1"/>
  <c r="BF974" i="1"/>
  <c r="AP974" i="1"/>
  <c r="BF973" i="1"/>
  <c r="AP973" i="1"/>
  <c r="BF972" i="1"/>
  <c r="AP972" i="1"/>
  <c r="BF971" i="1"/>
  <c r="AP971" i="1"/>
  <c r="BF970" i="1"/>
  <c r="AP970" i="1"/>
  <c r="BF969" i="1"/>
  <c r="AP969" i="1"/>
  <c r="BF968" i="1"/>
  <c r="AP968" i="1"/>
  <c r="BF967" i="1"/>
  <c r="AP967" i="1"/>
  <c r="BF966" i="1"/>
  <c r="AP966" i="1"/>
  <c r="BF965" i="1"/>
  <c r="AP965" i="1"/>
  <c r="BF964" i="1"/>
  <c r="AP964" i="1"/>
  <c r="BF963" i="1"/>
  <c r="AP963" i="1"/>
  <c r="BF962" i="1"/>
  <c r="AP962" i="1"/>
  <c r="BF961" i="1"/>
  <c r="AP961" i="1"/>
  <c r="BF960" i="1"/>
  <c r="AP960" i="1"/>
  <c r="BF959" i="1"/>
  <c r="AP959" i="1"/>
  <c r="BF958" i="1"/>
  <c r="AP958" i="1"/>
  <c r="BF957" i="1"/>
  <c r="AP957" i="1"/>
  <c r="BF956" i="1"/>
  <c r="AP956" i="1"/>
  <c r="BF955" i="1"/>
  <c r="AP955" i="1"/>
  <c r="BF954" i="1"/>
  <c r="AP954" i="1"/>
  <c r="BF953" i="1"/>
  <c r="AP953" i="1"/>
  <c r="BF952" i="1"/>
  <c r="AP952" i="1"/>
  <c r="BF951" i="1"/>
  <c r="AP951" i="1"/>
  <c r="BF950" i="1"/>
  <c r="AP950" i="1"/>
  <c r="BF949" i="1"/>
  <c r="AP949" i="1"/>
  <c r="BF948" i="1"/>
  <c r="AP948" i="1"/>
  <c r="BF947" i="1"/>
  <c r="AP947" i="1"/>
  <c r="BF946" i="1"/>
  <c r="AP946" i="1"/>
  <c r="BF945" i="1"/>
  <c r="AP945" i="1"/>
  <c r="BF944" i="1"/>
  <c r="AP944" i="1"/>
  <c r="BF943" i="1"/>
  <c r="AP943" i="1"/>
  <c r="BF942" i="1"/>
  <c r="AP942" i="1"/>
  <c r="BF941" i="1"/>
  <c r="AP941" i="1"/>
  <c r="BF940" i="1"/>
  <c r="AP940" i="1"/>
  <c r="BF939" i="1"/>
  <c r="AP939" i="1"/>
  <c r="BF938" i="1"/>
  <c r="AP938" i="1"/>
  <c r="BF937" i="1"/>
  <c r="AP937" i="1"/>
  <c r="BF936" i="1"/>
  <c r="AP936" i="1"/>
  <c r="BF935" i="1"/>
  <c r="AP935" i="1"/>
  <c r="BF934" i="1"/>
  <c r="AP934" i="1"/>
  <c r="BF933" i="1"/>
  <c r="AP933" i="1"/>
  <c r="BF932" i="1"/>
  <c r="AP932" i="1"/>
  <c r="BF931" i="1"/>
  <c r="AP931" i="1"/>
  <c r="BF930" i="1"/>
  <c r="AP930" i="1"/>
  <c r="BF929" i="1"/>
  <c r="AP929" i="1"/>
  <c r="BF928" i="1"/>
  <c r="AP928" i="1"/>
  <c r="BF927" i="1"/>
  <c r="AP927" i="1"/>
  <c r="H927" i="1"/>
  <c r="J927" i="1"/>
  <c r="L927" i="1"/>
  <c r="N927" i="1"/>
  <c r="P927" i="1"/>
  <c r="R927" i="1"/>
  <c r="T927" i="1"/>
  <c r="X927" i="1"/>
  <c r="Z927" i="1"/>
  <c r="AB927" i="1"/>
  <c r="AD927" i="1"/>
  <c r="AF927" i="1"/>
  <c r="AH927" i="1"/>
  <c r="AJ1012" i="1" l="1"/>
  <c r="V927" i="1"/>
  <c r="F927" i="1"/>
  <c r="AK927" i="1" s="1"/>
  <c r="AS1003" i="1"/>
  <c r="AT1003" i="1"/>
  <c r="AU1003" i="1"/>
  <c r="AV1003" i="1"/>
  <c r="AW1003" i="1"/>
  <c r="AX1003" i="1"/>
  <c r="AY1003" i="1"/>
  <c r="AZ1003" i="1"/>
  <c r="BA1003" i="1"/>
  <c r="BB1003" i="1"/>
  <c r="BC1003" i="1"/>
  <c r="AR1003" i="1"/>
  <c r="AQ1012" i="1" l="1"/>
  <c r="P1008" i="1"/>
  <c r="H1001" i="1"/>
  <c r="H1003" i="1"/>
  <c r="P1009" i="1"/>
  <c r="P1004" i="1"/>
  <c r="P1007" i="1"/>
  <c r="P1003" i="1"/>
  <c r="L1006" i="1"/>
  <c r="L1002" i="1"/>
  <c r="P1001" i="1"/>
  <c r="H1007" i="1"/>
  <c r="P1010" i="1"/>
  <c r="H1006" i="1"/>
  <c r="L1009" i="1"/>
  <c r="L1004" i="1"/>
  <c r="H1011" i="1"/>
  <c r="H1002" i="1"/>
  <c r="L1008" i="1"/>
  <c r="L1001" i="1"/>
  <c r="L1010" i="1"/>
  <c r="H1005" i="1"/>
  <c r="H1009" i="1"/>
  <c r="H1008" i="1"/>
  <c r="P1011" i="1"/>
  <c r="L1007" i="1"/>
  <c r="L1003" i="1"/>
  <c r="P1005" i="1"/>
  <c r="P1002" i="1"/>
  <c r="AF9" i="1"/>
  <c r="AF10" i="1"/>
  <c r="AF13" i="1"/>
  <c r="AF20" i="1"/>
  <c r="AF21" i="1"/>
  <c r="AF22" i="1"/>
  <c r="AF31" i="1"/>
  <c r="AF32" i="1"/>
  <c r="AF33" i="1"/>
  <c r="AF34" i="1"/>
  <c r="AF37" i="1"/>
  <c r="AF43" i="1"/>
  <c r="AF44" i="1"/>
  <c r="AF45" i="1"/>
  <c r="AF46" i="1"/>
  <c r="AF49" i="1"/>
  <c r="AF55" i="1"/>
  <c r="AF56" i="1"/>
  <c r="AF58" i="1"/>
  <c r="AF61" i="1"/>
  <c r="AF67" i="1"/>
  <c r="AF69" i="1"/>
  <c r="AF70" i="1"/>
  <c r="AF73" i="1"/>
  <c r="AF79" i="1"/>
  <c r="AF80" i="1"/>
  <c r="AF81" i="1"/>
  <c r="AF82" i="1"/>
  <c r="AF85" i="1"/>
  <c r="AF91" i="1"/>
  <c r="AF92" i="1"/>
  <c r="AF93" i="1"/>
  <c r="AF94" i="1"/>
  <c r="AF97" i="1"/>
  <c r="AF103" i="1"/>
  <c r="AF104" i="1"/>
  <c r="AF105" i="1"/>
  <c r="AF106" i="1"/>
  <c r="AF109" i="1"/>
  <c r="AF115" i="1"/>
  <c r="AF116" i="1"/>
  <c r="AF117" i="1"/>
  <c r="AF118" i="1"/>
  <c r="AF121" i="1"/>
  <c r="AF127" i="1"/>
  <c r="AF129" i="1"/>
  <c r="AF130" i="1"/>
  <c r="AF133" i="1"/>
  <c r="AF139" i="1"/>
  <c r="AF140" i="1"/>
  <c r="AF141" i="1"/>
  <c r="AF142" i="1"/>
  <c r="AF145" i="1"/>
  <c r="AF151" i="1"/>
  <c r="AF152" i="1"/>
  <c r="AF153" i="1"/>
  <c r="AF154" i="1"/>
  <c r="AF157" i="1"/>
  <c r="AF163" i="1"/>
  <c r="AF164" i="1"/>
  <c r="AF165" i="1"/>
  <c r="AF166" i="1"/>
  <c r="AF169" i="1"/>
  <c r="AF175" i="1"/>
  <c r="AF176" i="1"/>
  <c r="AF177" i="1"/>
  <c r="AF178" i="1"/>
  <c r="AF181" i="1"/>
  <c r="AF187" i="1"/>
  <c r="AF188" i="1"/>
  <c r="AF189" i="1"/>
  <c r="AF190" i="1"/>
  <c r="AF193" i="1"/>
  <c r="AF199" i="1"/>
  <c r="AF200" i="1"/>
  <c r="AF201" i="1"/>
  <c r="AF202" i="1"/>
  <c r="AF205" i="1"/>
  <c r="AF211" i="1"/>
  <c r="AF212" i="1"/>
  <c r="AF213" i="1"/>
  <c r="AF214" i="1"/>
  <c r="AF217" i="1"/>
  <c r="AF223" i="1"/>
  <c r="AF225" i="1"/>
  <c r="AF226" i="1"/>
  <c r="AF229" i="1"/>
  <c r="AF235" i="1"/>
  <c r="AF236" i="1"/>
  <c r="AF237" i="1"/>
  <c r="AF238" i="1"/>
  <c r="AF247" i="1"/>
  <c r="AF248" i="1"/>
  <c r="AF249" i="1"/>
  <c r="AF250" i="1"/>
  <c r="AF253" i="1"/>
  <c r="AF259" i="1"/>
  <c r="AF260" i="1"/>
  <c r="AF261" i="1"/>
  <c r="AF262" i="1"/>
  <c r="AF265" i="1"/>
  <c r="AF271" i="1"/>
  <c r="AF272" i="1"/>
  <c r="AF273" i="1"/>
  <c r="AF274" i="1"/>
  <c r="AF277" i="1"/>
  <c r="AF283" i="1"/>
  <c r="AF284" i="1"/>
  <c r="AF285" i="1"/>
  <c r="AF286" i="1"/>
  <c r="AF289" i="1"/>
  <c r="AF295" i="1"/>
  <c r="AF297" i="1"/>
  <c r="AF298" i="1"/>
  <c r="AF301" i="1"/>
  <c r="AF307" i="1"/>
  <c r="AF308" i="1"/>
  <c r="AF309" i="1"/>
  <c r="AF310" i="1"/>
  <c r="AF313" i="1"/>
  <c r="AF319" i="1"/>
  <c r="AF320" i="1"/>
  <c r="AF321" i="1"/>
  <c r="AF322" i="1"/>
  <c r="AF325" i="1"/>
  <c r="AF331" i="1"/>
  <c r="AF332" i="1"/>
  <c r="AF333" i="1"/>
  <c r="AF334" i="1"/>
  <c r="AF337" i="1"/>
  <c r="AF344" i="1"/>
  <c r="AF345" i="1"/>
  <c r="AF346" i="1"/>
  <c r="AF355" i="1"/>
  <c r="AF357" i="1"/>
  <c r="AF358" i="1"/>
  <c r="AF361" i="1"/>
  <c r="AF367" i="1"/>
  <c r="AF368" i="1"/>
  <c r="AF369" i="1"/>
  <c r="AF370" i="1"/>
  <c r="AF373" i="1"/>
  <c r="AF379" i="1"/>
  <c r="AF380" i="1"/>
  <c r="AF381" i="1"/>
  <c r="AF382" i="1"/>
  <c r="AF385" i="1"/>
  <c r="AF391" i="1"/>
  <c r="AF392" i="1"/>
  <c r="AF393" i="1"/>
  <c r="AF394" i="1"/>
  <c r="AF397" i="1"/>
  <c r="AF403" i="1"/>
  <c r="AF405" i="1"/>
  <c r="AF406" i="1"/>
  <c r="AF409" i="1"/>
  <c r="AF415" i="1"/>
  <c r="AF416" i="1"/>
  <c r="AF417" i="1"/>
  <c r="AF418" i="1"/>
  <c r="AF421" i="1"/>
  <c r="AF427" i="1"/>
  <c r="AF428" i="1"/>
  <c r="AF429" i="1"/>
  <c r="AF430" i="1"/>
  <c r="AF433" i="1"/>
  <c r="AF439" i="1"/>
  <c r="AF440" i="1"/>
  <c r="AF442" i="1"/>
  <c r="AF445" i="1"/>
  <c r="AF451" i="1"/>
  <c r="AF452" i="1"/>
  <c r="AF453" i="1"/>
  <c r="AF454" i="1"/>
  <c r="AF457" i="1"/>
  <c r="AF463" i="1"/>
  <c r="AF464" i="1"/>
  <c r="AF465" i="1"/>
  <c r="AF466" i="1"/>
  <c r="AF469" i="1"/>
  <c r="AF475" i="1"/>
  <c r="AF476" i="1"/>
  <c r="AF477" i="1"/>
  <c r="AF478" i="1"/>
  <c r="AF481" i="1"/>
  <c r="AF487" i="1"/>
  <c r="AF488" i="1"/>
  <c r="AF489" i="1"/>
  <c r="AF490" i="1"/>
  <c r="AF493" i="1"/>
  <c r="AF499" i="1"/>
  <c r="AF500" i="1"/>
  <c r="AF501" i="1"/>
  <c r="AF502" i="1"/>
  <c r="AF505" i="1"/>
  <c r="AF513" i="1"/>
  <c r="AF514" i="1"/>
  <c r="AF517" i="1"/>
  <c r="AF523" i="1"/>
  <c r="AF524" i="1"/>
  <c r="AF525" i="1"/>
  <c r="AF526" i="1"/>
  <c r="AF529" i="1"/>
  <c r="AF535" i="1"/>
  <c r="AF537" i="1"/>
  <c r="AF538" i="1"/>
  <c r="AF547" i="1"/>
  <c r="AF548" i="1"/>
  <c r="AF549" i="1"/>
  <c r="AF550" i="1"/>
  <c r="AF553" i="1"/>
  <c r="AF559" i="1"/>
  <c r="AF560" i="1"/>
  <c r="AF561" i="1"/>
  <c r="AF562" i="1"/>
  <c r="AF565" i="1"/>
  <c r="AF571" i="1"/>
  <c r="AF572" i="1"/>
  <c r="AF573" i="1"/>
  <c r="AF574" i="1"/>
  <c r="AF577" i="1"/>
  <c r="AF583" i="1"/>
  <c r="AF584" i="1"/>
  <c r="AF585" i="1"/>
  <c r="AF586" i="1"/>
  <c r="AF589" i="1"/>
  <c r="AF595" i="1"/>
  <c r="AF597" i="1"/>
  <c r="AF598" i="1"/>
  <c r="AF601" i="1"/>
  <c r="AF607" i="1"/>
  <c r="AF608" i="1"/>
  <c r="AF609" i="1"/>
  <c r="AF610" i="1"/>
  <c r="AF613" i="1"/>
  <c r="AF620" i="1"/>
  <c r="AF622" i="1"/>
  <c r="AF625" i="1"/>
  <c r="AF631" i="1"/>
  <c r="AF632" i="1"/>
  <c r="AF633" i="1"/>
  <c r="AF634" i="1"/>
  <c r="AF637" i="1"/>
  <c r="AF643" i="1"/>
  <c r="AF644" i="1"/>
  <c r="AF645" i="1"/>
  <c r="AF646" i="1"/>
  <c r="AF649" i="1"/>
  <c r="AF656" i="1"/>
  <c r="AF657" i="1"/>
  <c r="AF658" i="1"/>
  <c r="AF667" i="1"/>
  <c r="AF668" i="1"/>
  <c r="AF669" i="1"/>
  <c r="AF670" i="1"/>
  <c r="AF673" i="1"/>
  <c r="AF679" i="1"/>
  <c r="AF681" i="1"/>
  <c r="AF682" i="1"/>
  <c r="AF685" i="1"/>
  <c r="AF691" i="1"/>
  <c r="AF692" i="1"/>
  <c r="AF693" i="1"/>
  <c r="AF694" i="1"/>
  <c r="AF697" i="1"/>
  <c r="AF703" i="1"/>
  <c r="AF704" i="1"/>
  <c r="AF705" i="1"/>
  <c r="AF706" i="1"/>
  <c r="AF709" i="1"/>
  <c r="AF715" i="1"/>
  <c r="AF717" i="1"/>
  <c r="AF718" i="1"/>
  <c r="AF721" i="1"/>
  <c r="AF727" i="1"/>
  <c r="AF728" i="1"/>
  <c r="AF729" i="1"/>
  <c r="AF730" i="1"/>
  <c r="AF733" i="1"/>
  <c r="AF739" i="1"/>
  <c r="AF740" i="1"/>
  <c r="AF741" i="1"/>
  <c r="AF742" i="1"/>
  <c r="AF751" i="1"/>
  <c r="AF753" i="1"/>
  <c r="AF754" i="1"/>
  <c r="AF757" i="1"/>
  <c r="AF763" i="1"/>
  <c r="AF764" i="1"/>
  <c r="AF765" i="1"/>
  <c r="AF766" i="1"/>
  <c r="AF769" i="1"/>
  <c r="AF775" i="1"/>
  <c r="AF776" i="1"/>
  <c r="AF777" i="1"/>
  <c r="AF778" i="1"/>
  <c r="AF781" i="1"/>
  <c r="AF787" i="1"/>
  <c r="AF788" i="1"/>
  <c r="AF789" i="1"/>
  <c r="AF790" i="1"/>
  <c r="AF793" i="1"/>
  <c r="AF799" i="1"/>
  <c r="AF801" i="1"/>
  <c r="AF802" i="1"/>
  <c r="AF811" i="1"/>
  <c r="AF812" i="1"/>
  <c r="AF813" i="1"/>
  <c r="AF814" i="1"/>
  <c r="AF817" i="1"/>
  <c r="AF823" i="1"/>
  <c r="AF825" i="1"/>
  <c r="AF826" i="1"/>
  <c r="AF835" i="1"/>
  <c r="AF836" i="1"/>
  <c r="AF837" i="1"/>
  <c r="AF838" i="1"/>
  <c r="AF841" i="1"/>
  <c r="AF847" i="1"/>
  <c r="AF848" i="1"/>
  <c r="AF849" i="1"/>
  <c r="AF850" i="1"/>
  <c r="AF859" i="1"/>
  <c r="AF861" i="1"/>
  <c r="AF862" i="1"/>
  <c r="AF865" i="1"/>
  <c r="AF871" i="1"/>
  <c r="AF873" i="1"/>
  <c r="AF874" i="1"/>
  <c r="AF883" i="1"/>
  <c r="AF885" i="1"/>
  <c r="AF886" i="1"/>
  <c r="AF889" i="1"/>
  <c r="AF895" i="1"/>
  <c r="AF897" i="1"/>
  <c r="AF898" i="1"/>
  <c r="AF907" i="1"/>
  <c r="AF908" i="1"/>
  <c r="AF909" i="1"/>
  <c r="AF910" i="1"/>
  <c r="AF919" i="1"/>
  <c r="AF920" i="1"/>
  <c r="AF921" i="1"/>
  <c r="AF922" i="1"/>
  <c r="AF925" i="1"/>
  <c r="AF932" i="1"/>
  <c r="AF934" i="1"/>
  <c r="AF935" i="1"/>
  <c r="AF936" i="1"/>
  <c r="AF938" i="1"/>
  <c r="AF944" i="1"/>
  <c r="AF945" i="1"/>
  <c r="AF946" i="1"/>
  <c r="AF947" i="1"/>
  <c r="AF948" i="1"/>
  <c r="AF950" i="1"/>
  <c r="AF956" i="1"/>
  <c r="AF958" i="1"/>
  <c r="AF959" i="1"/>
  <c r="AF960" i="1"/>
  <c r="AF968" i="1"/>
  <c r="AF969" i="1"/>
  <c r="AF971" i="1"/>
  <c r="AF972" i="1"/>
  <c r="AF974" i="1"/>
  <c r="AF980" i="1"/>
  <c r="AF981" i="1"/>
  <c r="AF982" i="1"/>
  <c r="AF983" i="1"/>
  <c r="AF984" i="1"/>
  <c r="AF986" i="1"/>
  <c r="AF992" i="1"/>
  <c r="AF994" i="1"/>
  <c r="AF995" i="1"/>
  <c r="AF998" i="1"/>
  <c r="AD11" i="1"/>
  <c r="AD12" i="1"/>
  <c r="AD13" i="1"/>
  <c r="AD14" i="1"/>
  <c r="AD17" i="1"/>
  <c r="AD20" i="1"/>
  <c r="AD23" i="1"/>
  <c r="AD24" i="1"/>
  <c r="AD25" i="1"/>
  <c r="AD26" i="1"/>
  <c r="AD28" i="1"/>
  <c r="AD29" i="1"/>
  <c r="AD31" i="1"/>
  <c r="AD32" i="1"/>
  <c r="AD35" i="1"/>
  <c r="AD36" i="1"/>
  <c r="AD37" i="1"/>
  <c r="AD38" i="1"/>
  <c r="AD40" i="1"/>
  <c r="AD41" i="1"/>
  <c r="AD43" i="1"/>
  <c r="AD44" i="1"/>
  <c r="AD46" i="1"/>
  <c r="AD47" i="1"/>
  <c r="AD48" i="1"/>
  <c r="AD49" i="1"/>
  <c r="AD50" i="1"/>
  <c r="AD52" i="1"/>
  <c r="AD53" i="1"/>
  <c r="AD56" i="1"/>
  <c r="AD59" i="1"/>
  <c r="AD60" i="1"/>
  <c r="AD61" i="1"/>
  <c r="AD62" i="1"/>
  <c r="AD65" i="1"/>
  <c r="AD68" i="1"/>
  <c r="AD71" i="1"/>
  <c r="AD72" i="1"/>
  <c r="AD73" i="1"/>
  <c r="AD74" i="1"/>
  <c r="AD76" i="1"/>
  <c r="AD77" i="1"/>
  <c r="AD79" i="1"/>
  <c r="AD82" i="1"/>
  <c r="AD83" i="1"/>
  <c r="AD84" i="1"/>
  <c r="AD85" i="1"/>
  <c r="AD86" i="1"/>
  <c r="AD88" i="1"/>
  <c r="AD89" i="1"/>
  <c r="AD91" i="1"/>
  <c r="AD92" i="1"/>
  <c r="AD95" i="1"/>
  <c r="AD96" i="1"/>
  <c r="AD97" i="1"/>
  <c r="AD98" i="1"/>
  <c r="AD101" i="1"/>
  <c r="AD103" i="1"/>
  <c r="AD104" i="1"/>
  <c r="AD106" i="1"/>
  <c r="AD107" i="1"/>
  <c r="AD108" i="1"/>
  <c r="AD109" i="1"/>
  <c r="AD110" i="1"/>
  <c r="AD112" i="1"/>
  <c r="AD113" i="1"/>
  <c r="AD115" i="1"/>
  <c r="AD116" i="1"/>
  <c r="AD119" i="1"/>
  <c r="AD120" i="1"/>
  <c r="AD121" i="1"/>
  <c r="AD122" i="1"/>
  <c r="AD124" i="1"/>
  <c r="AD125" i="1"/>
  <c r="AD127" i="1"/>
  <c r="AD128" i="1"/>
  <c r="AD131" i="1"/>
  <c r="AD132" i="1"/>
  <c r="AD133" i="1"/>
  <c r="AD134" i="1"/>
  <c r="AD136" i="1"/>
  <c r="AD137" i="1"/>
  <c r="AD139" i="1"/>
  <c r="AD140" i="1"/>
  <c r="AD143" i="1"/>
  <c r="AD144" i="1"/>
  <c r="AD145" i="1"/>
  <c r="AD146" i="1"/>
  <c r="AD148" i="1"/>
  <c r="AD149" i="1"/>
  <c r="AD151" i="1"/>
  <c r="AD152" i="1"/>
  <c r="AD154" i="1"/>
  <c r="AD155" i="1"/>
  <c r="AD156" i="1"/>
  <c r="AD157" i="1"/>
  <c r="AD158" i="1"/>
  <c r="AD160" i="1"/>
  <c r="AD161" i="1"/>
  <c r="AD164" i="1"/>
  <c r="AD167" i="1"/>
  <c r="AD168" i="1"/>
  <c r="AD169" i="1"/>
  <c r="AD170" i="1"/>
  <c r="AD171" i="1"/>
  <c r="AD172" i="1"/>
  <c r="AD173" i="1"/>
  <c r="AD176" i="1"/>
  <c r="AD179" i="1"/>
  <c r="AD180" i="1"/>
  <c r="AD181" i="1"/>
  <c r="AD182" i="1"/>
  <c r="AD184" i="1"/>
  <c r="AD185" i="1"/>
  <c r="AD187" i="1"/>
  <c r="AD188" i="1"/>
  <c r="AD191" i="1"/>
  <c r="AD192" i="1"/>
  <c r="AD193" i="1"/>
  <c r="AD194" i="1"/>
  <c r="AD196" i="1"/>
  <c r="AD197" i="1"/>
  <c r="AD199" i="1"/>
  <c r="AD200" i="1"/>
  <c r="AD203" i="1"/>
  <c r="AD204" i="1"/>
  <c r="AD205" i="1"/>
  <c r="AD206" i="1"/>
  <c r="AD208" i="1"/>
  <c r="AD209" i="1"/>
  <c r="AD211" i="1"/>
  <c r="AD212" i="1"/>
  <c r="AD215" i="1"/>
  <c r="AD216" i="1"/>
  <c r="AD217" i="1"/>
  <c r="AD218" i="1"/>
  <c r="AD219" i="1"/>
  <c r="AD220" i="1"/>
  <c r="AD223" i="1"/>
  <c r="AD227" i="1"/>
  <c r="AD228" i="1"/>
  <c r="AD229" i="1"/>
  <c r="AD230" i="1"/>
  <c r="AD231" i="1"/>
  <c r="AD232" i="1"/>
  <c r="AD233" i="1"/>
  <c r="AD235" i="1"/>
  <c r="AD236" i="1"/>
  <c r="AD238" i="1"/>
  <c r="AD239" i="1"/>
  <c r="AD240" i="1"/>
  <c r="AD241" i="1"/>
  <c r="AD242" i="1"/>
  <c r="AD244" i="1"/>
  <c r="AD245" i="1"/>
  <c r="AD247" i="1"/>
  <c r="AD248" i="1"/>
  <c r="AD251" i="1"/>
  <c r="AD252" i="1"/>
  <c r="AD253" i="1"/>
  <c r="AD254" i="1"/>
  <c r="AD256" i="1"/>
  <c r="AD257" i="1"/>
  <c r="AD260" i="1"/>
  <c r="AD263" i="1"/>
  <c r="AD265" i="1"/>
  <c r="AD266" i="1"/>
  <c r="AD267" i="1"/>
  <c r="AD268" i="1"/>
  <c r="AD269" i="1"/>
  <c r="AD271" i="1"/>
  <c r="AD272" i="1"/>
  <c r="AD275" i="1"/>
  <c r="AD276" i="1"/>
  <c r="AD277" i="1"/>
  <c r="AD278" i="1"/>
  <c r="AD280" i="1"/>
  <c r="AD281" i="1"/>
  <c r="AD283" i="1"/>
  <c r="AD284" i="1"/>
  <c r="AD287" i="1"/>
  <c r="AD288" i="1"/>
  <c r="AD289" i="1"/>
  <c r="AD290" i="1"/>
  <c r="AD292" i="1"/>
  <c r="AD293" i="1"/>
  <c r="AD295" i="1"/>
  <c r="AD296" i="1"/>
  <c r="AD299" i="1"/>
  <c r="AD300" i="1"/>
  <c r="AD301" i="1"/>
  <c r="AD302" i="1"/>
  <c r="AD304" i="1"/>
  <c r="AD305" i="1"/>
  <c r="AD307" i="1"/>
  <c r="AD311" i="1"/>
  <c r="AD312" i="1"/>
  <c r="AD313" i="1"/>
  <c r="AD314" i="1"/>
  <c r="AD316" i="1"/>
  <c r="AD317" i="1"/>
  <c r="AD319" i="1"/>
  <c r="AD320" i="1"/>
  <c r="AD322" i="1"/>
  <c r="AD323" i="1"/>
  <c r="AD324" i="1"/>
  <c r="AD325" i="1"/>
  <c r="AD326" i="1"/>
  <c r="AD329" i="1"/>
  <c r="AD331" i="1"/>
  <c r="AD332" i="1"/>
  <c r="AD334" i="1"/>
  <c r="AD335" i="1"/>
  <c r="AD336" i="1"/>
  <c r="AD337" i="1"/>
  <c r="AD338" i="1"/>
  <c r="AD340" i="1"/>
  <c r="AD341" i="1"/>
  <c r="AD343" i="1"/>
  <c r="AD344" i="1"/>
  <c r="AD346" i="1"/>
  <c r="AD348" i="1"/>
  <c r="AD349" i="1"/>
  <c r="AD350" i="1"/>
  <c r="AD352" i="1"/>
  <c r="AD353" i="1"/>
  <c r="AD355" i="1"/>
  <c r="AD356" i="1"/>
  <c r="AD360" i="1"/>
  <c r="AD361" i="1"/>
  <c r="AD362" i="1"/>
  <c r="AD364" i="1"/>
  <c r="AD365" i="1"/>
  <c r="AD367" i="1"/>
  <c r="AD368" i="1"/>
  <c r="AD370" i="1"/>
  <c r="AD371" i="1"/>
  <c r="AD372" i="1"/>
  <c r="AD373" i="1"/>
  <c r="AD374" i="1"/>
  <c r="AD375" i="1"/>
  <c r="AD377" i="1"/>
  <c r="AD379" i="1"/>
  <c r="AD380" i="1"/>
  <c r="AD383" i="1"/>
  <c r="AD385" i="1"/>
  <c r="AD386" i="1"/>
  <c r="AD387" i="1"/>
  <c r="AD388" i="1"/>
  <c r="AD391" i="1"/>
  <c r="AD392" i="1"/>
  <c r="AD395" i="1"/>
  <c r="AD396" i="1"/>
  <c r="AD397" i="1"/>
  <c r="AD398" i="1"/>
  <c r="AD399" i="1"/>
  <c r="AD400" i="1"/>
  <c r="AD401" i="1"/>
  <c r="AD403" i="1"/>
  <c r="AD404" i="1"/>
  <c r="AD406" i="1"/>
  <c r="AD407" i="1"/>
  <c r="AD408" i="1"/>
  <c r="AD409" i="1"/>
  <c r="AD410" i="1"/>
  <c r="AD411" i="1"/>
  <c r="AD412" i="1"/>
  <c r="AD413" i="1"/>
  <c r="AD415" i="1"/>
  <c r="AD416" i="1"/>
  <c r="AD419" i="1"/>
  <c r="AD420" i="1"/>
  <c r="AD421" i="1"/>
  <c r="AD422" i="1"/>
  <c r="AD424" i="1"/>
  <c r="AD425" i="1"/>
  <c r="AD427" i="1"/>
  <c r="AD428" i="1"/>
  <c r="AD430" i="1"/>
  <c r="AD431" i="1"/>
  <c r="AD432" i="1"/>
  <c r="AD433" i="1"/>
  <c r="AD434" i="1"/>
  <c r="AD436" i="1"/>
  <c r="AD437" i="1"/>
  <c r="AD440" i="1"/>
  <c r="AD443" i="1"/>
  <c r="AD444" i="1"/>
  <c r="AD445" i="1"/>
  <c r="AD446" i="1"/>
  <c r="AD448" i="1"/>
  <c r="AD449" i="1"/>
  <c r="AD451" i="1"/>
  <c r="AD452" i="1"/>
  <c r="AD454" i="1"/>
  <c r="AD455" i="1"/>
  <c r="AD456" i="1"/>
  <c r="AD457" i="1"/>
  <c r="AD458" i="1"/>
  <c r="AD459" i="1"/>
  <c r="AD461" i="1"/>
  <c r="AD463" i="1"/>
  <c r="AD464" i="1"/>
  <c r="AD466" i="1"/>
  <c r="AD469" i="1"/>
  <c r="AD470" i="1"/>
  <c r="AD472" i="1"/>
  <c r="AD473" i="1"/>
  <c r="AD475" i="1"/>
  <c r="AD476" i="1"/>
  <c r="AD479" i="1"/>
  <c r="AD480" i="1"/>
  <c r="AD481" i="1"/>
  <c r="AD482" i="1"/>
  <c r="AD483" i="1"/>
  <c r="AD484" i="1"/>
  <c r="AD485" i="1"/>
  <c r="AD487" i="1"/>
  <c r="AD488" i="1"/>
  <c r="AD491" i="1"/>
  <c r="AD492" i="1"/>
  <c r="AD493" i="1"/>
  <c r="AD494" i="1"/>
  <c r="AD496" i="1"/>
  <c r="AD497" i="1"/>
  <c r="AD499" i="1"/>
  <c r="AD500" i="1"/>
  <c r="AD503" i="1"/>
  <c r="AD504" i="1"/>
  <c r="AD505" i="1"/>
  <c r="AD506" i="1"/>
  <c r="AD508" i="1"/>
  <c r="AD509" i="1"/>
  <c r="AD511" i="1"/>
  <c r="AD512" i="1"/>
  <c r="AD515" i="1"/>
  <c r="AD517" i="1"/>
  <c r="AD518" i="1"/>
  <c r="AD520" i="1"/>
  <c r="AD521" i="1"/>
  <c r="AD523" i="1"/>
  <c r="AD524" i="1"/>
  <c r="AD526" i="1"/>
  <c r="AD527" i="1"/>
  <c r="AD528" i="1"/>
  <c r="AD529" i="1"/>
  <c r="AD530" i="1"/>
  <c r="AD532" i="1"/>
  <c r="AD533" i="1"/>
  <c r="AD536" i="1"/>
  <c r="AD538" i="1"/>
  <c r="AD539" i="1"/>
  <c r="AD540" i="1"/>
  <c r="AD541" i="1"/>
  <c r="AD542" i="1"/>
  <c r="AD544" i="1"/>
  <c r="AD547" i="1"/>
  <c r="AD548" i="1"/>
  <c r="AD551" i="1"/>
  <c r="AD552" i="1"/>
  <c r="AD553" i="1"/>
  <c r="AD554" i="1"/>
  <c r="AD556" i="1"/>
  <c r="AD557" i="1"/>
  <c r="AD559" i="1"/>
  <c r="AD560" i="1"/>
  <c r="AD563" i="1"/>
  <c r="AD564" i="1"/>
  <c r="AD565" i="1"/>
  <c r="AD566" i="1"/>
  <c r="AD567" i="1"/>
  <c r="AD568" i="1"/>
  <c r="AD569" i="1"/>
  <c r="AD571" i="1"/>
  <c r="AD574" i="1"/>
  <c r="AD575" i="1"/>
  <c r="AD576" i="1"/>
  <c r="AD577" i="1"/>
  <c r="AD578" i="1"/>
  <c r="AD580" i="1"/>
  <c r="AD581" i="1"/>
  <c r="AD583" i="1"/>
  <c r="AD584" i="1"/>
  <c r="AD587" i="1"/>
  <c r="AD588" i="1"/>
  <c r="AD589" i="1"/>
  <c r="AD590" i="1"/>
  <c r="AD592" i="1"/>
  <c r="AD593" i="1"/>
  <c r="AD595" i="1"/>
  <c r="AD596" i="1"/>
  <c r="AD598" i="1"/>
  <c r="AD599" i="1"/>
  <c r="AD600" i="1"/>
  <c r="AD601" i="1"/>
  <c r="AD602" i="1"/>
  <c r="AD605" i="1"/>
  <c r="AD607" i="1"/>
  <c r="AD608" i="1"/>
  <c r="AD611" i="1"/>
  <c r="AD612" i="1"/>
  <c r="AD613" i="1"/>
  <c r="AD614" i="1"/>
  <c r="AD616" i="1"/>
  <c r="AD617" i="1"/>
  <c r="AD619" i="1"/>
  <c r="AD620" i="1"/>
  <c r="AD624" i="1"/>
  <c r="AD625" i="1"/>
  <c r="AD626" i="1"/>
  <c r="AD631" i="1"/>
  <c r="AD632" i="1"/>
  <c r="AD635" i="1"/>
  <c r="AD636" i="1"/>
  <c r="AD637" i="1"/>
  <c r="AD638" i="1"/>
  <c r="AD640" i="1"/>
  <c r="AD641" i="1"/>
  <c r="AD643" i="1"/>
  <c r="AD644" i="1"/>
  <c r="AD647" i="1"/>
  <c r="AD648" i="1"/>
  <c r="AD649" i="1"/>
  <c r="AD650" i="1"/>
  <c r="AD651" i="1"/>
  <c r="AD652" i="1"/>
  <c r="AD653" i="1"/>
  <c r="AD656" i="1"/>
  <c r="AD659" i="1"/>
  <c r="AD660" i="1"/>
  <c r="AD661" i="1"/>
  <c r="AD662" i="1"/>
  <c r="AD664" i="1"/>
  <c r="AD665" i="1"/>
  <c r="AD667" i="1"/>
  <c r="AD668" i="1"/>
  <c r="AD670" i="1"/>
  <c r="AD672" i="1"/>
  <c r="AD673" i="1"/>
  <c r="AD674" i="1"/>
  <c r="AD676" i="1"/>
  <c r="AD677" i="1"/>
  <c r="AD679" i="1"/>
  <c r="AD680" i="1"/>
  <c r="AD683" i="1"/>
  <c r="AD684" i="1"/>
  <c r="AD685" i="1"/>
  <c r="AD686" i="1"/>
  <c r="AD688" i="1"/>
  <c r="AD689" i="1"/>
  <c r="AD691" i="1"/>
  <c r="AD692" i="1"/>
  <c r="AD695" i="1"/>
  <c r="AD696" i="1"/>
  <c r="AD697" i="1"/>
  <c r="AD698" i="1"/>
  <c r="AD700" i="1"/>
  <c r="AD701" i="1"/>
  <c r="AD703" i="1"/>
  <c r="AD704" i="1"/>
  <c r="AD707" i="1"/>
  <c r="AD709" i="1"/>
  <c r="AD710" i="1"/>
  <c r="AD712" i="1"/>
  <c r="AD713" i="1"/>
  <c r="AD715" i="1"/>
  <c r="AD716" i="1"/>
  <c r="AD719" i="1"/>
  <c r="AD720" i="1"/>
  <c r="AD721" i="1"/>
  <c r="AD722" i="1"/>
  <c r="AD723" i="1"/>
  <c r="AD724" i="1"/>
  <c r="AD725" i="1"/>
  <c r="AD727" i="1"/>
  <c r="AD728" i="1"/>
  <c r="AD732" i="1"/>
  <c r="AD733" i="1"/>
  <c r="AD734" i="1"/>
  <c r="AD736" i="1"/>
  <c r="AD737" i="1"/>
  <c r="AD739" i="1"/>
  <c r="AD743" i="1"/>
  <c r="AD745" i="1"/>
  <c r="AD746" i="1"/>
  <c r="AD748" i="1"/>
  <c r="AD752" i="1"/>
  <c r="AD755" i="1"/>
  <c r="AD756" i="1"/>
  <c r="AD757" i="1"/>
  <c r="AD758" i="1"/>
  <c r="AD759" i="1"/>
  <c r="AD760" i="1"/>
  <c r="AD761" i="1"/>
  <c r="AD764" i="1"/>
  <c r="AD767" i="1"/>
  <c r="AD768" i="1"/>
  <c r="AD769" i="1"/>
  <c r="AD770" i="1"/>
  <c r="AD772" i="1"/>
  <c r="AD775" i="1"/>
  <c r="AD776" i="1"/>
  <c r="AD778" i="1"/>
  <c r="AD779" i="1"/>
  <c r="AD780" i="1"/>
  <c r="AD781" i="1"/>
  <c r="AD782" i="1"/>
  <c r="AD784" i="1"/>
  <c r="AD785" i="1"/>
  <c r="AD787" i="1"/>
  <c r="AD788" i="1"/>
  <c r="AD791" i="1"/>
  <c r="AD792" i="1"/>
  <c r="AD793" i="1"/>
  <c r="AD794" i="1"/>
  <c r="AD795" i="1"/>
  <c r="AD796" i="1"/>
  <c r="AD797" i="1"/>
  <c r="AD799" i="1"/>
  <c r="AD800" i="1"/>
  <c r="AD802" i="1"/>
  <c r="AD803" i="1"/>
  <c r="AD805" i="1"/>
  <c r="AD806" i="1"/>
  <c r="AD807" i="1"/>
  <c r="AD808" i="1"/>
  <c r="AD809" i="1"/>
  <c r="AD814" i="1"/>
  <c r="AD815" i="1"/>
  <c r="AD816" i="1"/>
  <c r="AD817" i="1"/>
  <c r="AD818" i="1"/>
  <c r="AD820" i="1"/>
  <c r="AD821" i="1"/>
  <c r="AD823" i="1"/>
  <c r="AD824" i="1"/>
  <c r="AD827" i="1"/>
  <c r="AD828" i="1"/>
  <c r="AD829" i="1"/>
  <c r="AD830" i="1"/>
  <c r="AD831" i="1"/>
  <c r="AD832" i="1"/>
  <c r="AD833" i="1"/>
  <c r="AD835" i="1"/>
  <c r="AD836" i="1"/>
  <c r="AD841" i="1"/>
  <c r="AD842" i="1"/>
  <c r="AD844" i="1"/>
  <c r="AD847" i="1"/>
  <c r="AD848" i="1"/>
  <c r="AD850" i="1"/>
  <c r="AD851" i="1"/>
  <c r="AD852" i="1"/>
  <c r="AD853" i="1"/>
  <c r="AD854" i="1"/>
  <c r="AD856" i="1"/>
  <c r="AD857" i="1"/>
  <c r="AD860" i="1"/>
  <c r="AD863" i="1"/>
  <c r="AD864" i="1"/>
  <c r="AD865" i="1"/>
  <c r="AD866" i="1"/>
  <c r="AD867" i="1"/>
  <c r="AD868" i="1"/>
  <c r="AD869" i="1"/>
  <c r="AD871" i="1"/>
  <c r="AD872" i="1"/>
  <c r="AD875" i="1"/>
  <c r="AD876" i="1"/>
  <c r="AD877" i="1"/>
  <c r="AD878" i="1"/>
  <c r="AD880" i="1"/>
  <c r="AD881" i="1"/>
  <c r="AD883" i="1"/>
  <c r="AD884" i="1"/>
  <c r="AD887" i="1"/>
  <c r="AD888" i="1"/>
  <c r="AD889" i="1"/>
  <c r="AD890" i="1"/>
  <c r="AD892" i="1"/>
  <c r="AD893" i="1"/>
  <c r="AD896" i="1"/>
  <c r="AD899" i="1"/>
  <c r="AD900" i="1"/>
  <c r="AD901" i="1"/>
  <c r="AD902" i="1"/>
  <c r="AD903" i="1"/>
  <c r="AD904" i="1"/>
  <c r="AD905" i="1"/>
  <c r="AD907" i="1"/>
  <c r="AD911" i="1"/>
  <c r="AD912" i="1"/>
  <c r="AD913" i="1"/>
  <c r="AD914" i="1"/>
  <c r="AD916" i="1"/>
  <c r="AD919" i="1"/>
  <c r="AD920" i="1"/>
  <c r="AD922" i="1"/>
  <c r="AD923" i="1"/>
  <c r="AD924" i="1"/>
  <c r="AD925" i="1"/>
  <c r="AD926" i="1"/>
  <c r="AD928" i="1"/>
  <c r="AD929" i="1"/>
  <c r="AD930" i="1"/>
  <c r="AD932" i="1"/>
  <c r="AD933" i="1"/>
  <c r="AD936" i="1"/>
  <c r="AD938" i="1"/>
  <c r="AD939" i="1"/>
  <c r="AD940" i="1"/>
  <c r="AD941" i="1"/>
  <c r="AD944" i="1"/>
  <c r="AD945" i="1"/>
  <c r="AD948" i="1"/>
  <c r="AD949" i="1"/>
  <c r="AD950" i="1"/>
  <c r="AD951" i="1"/>
  <c r="AD952" i="1"/>
  <c r="AD953" i="1"/>
  <c r="AD954" i="1"/>
  <c r="AD956" i="1"/>
  <c r="AD957" i="1"/>
  <c r="AD959" i="1"/>
  <c r="AD960" i="1"/>
  <c r="AD961" i="1"/>
  <c r="AD962" i="1"/>
  <c r="AD963" i="1"/>
  <c r="AD964" i="1"/>
  <c r="AD965" i="1"/>
  <c r="AD966" i="1"/>
  <c r="AD968" i="1"/>
  <c r="AD972" i="1"/>
  <c r="AD973" i="1"/>
  <c r="AD974" i="1"/>
  <c r="AD975" i="1"/>
  <c r="AD976" i="1"/>
  <c r="AD981" i="1"/>
  <c r="AD983" i="1"/>
  <c r="AD984" i="1"/>
  <c r="AD986" i="1"/>
  <c r="AD987" i="1"/>
  <c r="AD988" i="1"/>
  <c r="AD989" i="1"/>
  <c r="AD990" i="1"/>
  <c r="AD992" i="1"/>
  <c r="AD993" i="1"/>
  <c r="AD996" i="1"/>
  <c r="AD998" i="1"/>
  <c r="AD999" i="1"/>
  <c r="AD1000" i="1"/>
  <c r="P1006" i="1"/>
  <c r="L1005" i="1"/>
  <c r="L1011" i="1"/>
  <c r="H1010" i="1"/>
  <c r="H1004" i="1"/>
  <c r="AH15" i="1"/>
  <c r="AH16" i="1"/>
  <c r="AH17" i="1"/>
  <c r="AH18" i="1"/>
  <c r="AH20" i="1"/>
  <c r="AH27" i="1"/>
  <c r="AH28" i="1"/>
  <c r="AH29" i="1"/>
  <c r="AH30" i="1"/>
  <c r="AH31" i="1"/>
  <c r="AH32" i="1"/>
  <c r="AH39" i="1"/>
  <c r="AH40" i="1"/>
  <c r="AH41" i="1"/>
  <c r="AH42" i="1"/>
  <c r="AH44" i="1"/>
  <c r="AH51" i="1"/>
  <c r="AH52" i="1"/>
  <c r="AH53" i="1"/>
  <c r="AH54" i="1"/>
  <c r="AH55" i="1"/>
  <c r="AH56" i="1"/>
  <c r="AH64" i="1"/>
  <c r="AH65" i="1"/>
  <c r="AH66" i="1"/>
  <c r="AH67" i="1"/>
  <c r="AH68" i="1"/>
  <c r="AH75" i="1"/>
  <c r="AH76" i="1"/>
  <c r="AH77" i="1"/>
  <c r="AH78" i="1"/>
  <c r="AH79" i="1"/>
  <c r="AH80" i="1"/>
  <c r="AH87" i="1"/>
  <c r="AH88" i="1"/>
  <c r="AH89" i="1"/>
  <c r="AH91" i="1"/>
  <c r="AH92" i="1"/>
  <c r="AH99" i="1"/>
  <c r="AH100" i="1"/>
  <c r="AH101" i="1"/>
  <c r="AH103" i="1"/>
  <c r="AH104" i="1"/>
  <c r="AH112" i="1"/>
  <c r="AH113" i="1"/>
  <c r="AH114" i="1"/>
  <c r="AH115" i="1"/>
  <c r="AH116" i="1"/>
  <c r="AH124" i="1"/>
  <c r="AH125" i="1"/>
  <c r="AH126" i="1"/>
  <c r="AH127" i="1"/>
  <c r="AH128" i="1"/>
  <c r="AH135" i="1"/>
  <c r="AH136" i="1"/>
  <c r="AH137" i="1"/>
  <c r="AH138" i="1"/>
  <c r="AH139" i="1"/>
  <c r="AH140" i="1"/>
  <c r="AH147" i="1"/>
  <c r="AH148" i="1"/>
  <c r="AH149" i="1"/>
  <c r="AH150" i="1"/>
  <c r="AH151" i="1"/>
  <c r="AH152" i="1"/>
  <c r="AH159" i="1"/>
  <c r="AH160" i="1"/>
  <c r="AH161" i="1"/>
  <c r="AH162" i="1"/>
  <c r="AH164" i="1"/>
  <c r="AH171" i="1"/>
  <c r="AH172" i="1"/>
  <c r="AH173" i="1"/>
  <c r="AH174" i="1"/>
  <c r="AH175" i="1"/>
  <c r="AH176" i="1"/>
  <c r="AH183" i="1"/>
  <c r="AH184" i="1"/>
  <c r="AH185" i="1"/>
  <c r="AH186" i="1"/>
  <c r="AH187" i="1"/>
  <c r="AH188" i="1"/>
  <c r="AH195" i="1"/>
  <c r="AH196" i="1"/>
  <c r="AH197" i="1"/>
  <c r="AH198" i="1"/>
  <c r="AH199" i="1"/>
  <c r="AH200" i="1"/>
  <c r="AH207" i="1"/>
  <c r="AH208" i="1"/>
  <c r="AH209" i="1"/>
  <c r="AH210" i="1"/>
  <c r="AH211" i="1"/>
  <c r="AH212" i="1"/>
  <c r="AH219" i="1"/>
  <c r="AH220" i="1"/>
  <c r="AH221" i="1"/>
  <c r="AH222" i="1"/>
  <c r="AH223" i="1"/>
  <c r="AH224" i="1"/>
  <c r="AH231" i="1"/>
  <c r="AH232" i="1"/>
  <c r="AH233" i="1"/>
  <c r="AH234" i="1"/>
  <c r="AH235" i="1"/>
  <c r="AH236" i="1"/>
  <c r="AH243" i="1"/>
  <c r="AH244" i="1"/>
  <c r="AH245" i="1"/>
  <c r="AH246" i="1"/>
  <c r="AH248" i="1"/>
  <c r="AH255" i="1"/>
  <c r="AH256" i="1"/>
  <c r="AH257" i="1"/>
  <c r="AH258" i="1"/>
  <c r="AH259" i="1"/>
  <c r="AH260" i="1"/>
  <c r="AH267" i="1"/>
  <c r="AH268" i="1"/>
  <c r="AH269" i="1"/>
  <c r="AH270" i="1"/>
  <c r="AH271" i="1"/>
  <c r="AH272" i="1"/>
  <c r="AH279" i="1"/>
  <c r="AH280" i="1"/>
  <c r="AH281" i="1"/>
  <c r="AH282" i="1"/>
  <c r="AH283" i="1"/>
  <c r="AH284" i="1"/>
  <c r="AH291" i="1"/>
  <c r="AH292" i="1"/>
  <c r="AH293" i="1"/>
  <c r="AH294" i="1"/>
  <c r="AH295" i="1"/>
  <c r="AH296" i="1"/>
  <c r="AH303" i="1"/>
  <c r="AH304" i="1"/>
  <c r="AH305" i="1"/>
  <c r="AH306" i="1"/>
  <c r="AH307" i="1"/>
  <c r="AH308" i="1"/>
  <c r="AH315" i="1"/>
  <c r="AH316" i="1"/>
  <c r="AH317" i="1"/>
  <c r="AH318" i="1"/>
  <c r="AH319" i="1"/>
  <c r="AH320" i="1"/>
  <c r="AH327" i="1"/>
  <c r="AH328" i="1"/>
  <c r="AH329" i="1"/>
  <c r="AH330" i="1"/>
  <c r="AH331" i="1"/>
  <c r="AH332" i="1"/>
  <c r="AH339" i="1"/>
  <c r="AH340" i="1"/>
  <c r="AH341" i="1"/>
  <c r="AH342" i="1"/>
  <c r="AH343" i="1"/>
  <c r="AH344" i="1"/>
  <c r="AH351" i="1"/>
  <c r="AH352" i="1"/>
  <c r="AH353" i="1"/>
  <c r="AH354" i="1"/>
  <c r="AH355" i="1"/>
  <c r="AH356" i="1"/>
  <c r="AH364" i="1"/>
  <c r="AH365" i="1"/>
  <c r="AH366" i="1"/>
  <c r="AH367" i="1"/>
  <c r="AH368" i="1"/>
  <c r="AH376" i="1"/>
  <c r="AH377" i="1"/>
  <c r="AH378" i="1"/>
  <c r="AH379" i="1"/>
  <c r="AH380" i="1"/>
  <c r="AH387" i="1"/>
  <c r="AH389" i="1"/>
  <c r="AH390" i="1"/>
  <c r="AH391" i="1"/>
  <c r="AH392" i="1"/>
  <c r="AH400" i="1"/>
  <c r="AH401" i="1"/>
  <c r="AH402" i="1"/>
  <c r="AH403" i="1"/>
  <c r="AH404" i="1"/>
  <c r="AH412" i="1"/>
  <c r="AH413" i="1"/>
  <c r="AH414" i="1"/>
  <c r="AH415" i="1"/>
  <c r="AH416" i="1"/>
  <c r="AH421" i="1"/>
  <c r="AH423" i="1"/>
  <c r="AH424" i="1"/>
  <c r="AH425" i="1"/>
  <c r="AH426" i="1"/>
  <c r="AH427" i="1"/>
  <c r="AH428" i="1"/>
  <c r="AH435" i="1"/>
  <c r="AH436" i="1"/>
  <c r="AH437" i="1"/>
  <c r="AH438" i="1"/>
  <c r="AH440" i="1"/>
  <c r="AH447" i="1"/>
  <c r="AH448" i="1"/>
  <c r="AH449" i="1"/>
  <c r="AH450" i="1"/>
  <c r="AH451" i="1"/>
  <c r="AH452" i="1"/>
  <c r="AH460" i="1"/>
  <c r="AH461" i="1"/>
  <c r="AH462" i="1"/>
  <c r="AH463" i="1"/>
  <c r="AH464" i="1"/>
  <c r="AH469" i="1"/>
  <c r="AH472" i="1"/>
  <c r="AH473" i="1"/>
  <c r="AH474" i="1"/>
  <c r="AH475" i="1"/>
  <c r="AH476" i="1"/>
  <c r="AH484" i="1"/>
  <c r="AH485" i="1"/>
  <c r="AH486" i="1"/>
  <c r="AH487" i="1"/>
  <c r="AH488" i="1"/>
  <c r="AH495" i="1"/>
  <c r="AH496" i="1"/>
  <c r="AH497" i="1"/>
  <c r="AH498" i="1"/>
  <c r="AH499" i="1"/>
  <c r="AH500" i="1"/>
  <c r="AH505" i="1"/>
  <c r="AH507" i="1"/>
  <c r="AH508" i="1"/>
  <c r="AH509" i="1"/>
  <c r="AH510" i="1"/>
  <c r="AH511" i="1"/>
  <c r="AH512" i="1"/>
  <c r="AH520" i="1"/>
  <c r="AH521" i="1"/>
  <c r="AH522" i="1"/>
  <c r="AH523" i="1"/>
  <c r="AH524" i="1"/>
  <c r="AH529" i="1"/>
  <c r="AH532" i="1"/>
  <c r="AH533" i="1"/>
  <c r="AH534" i="1"/>
  <c r="AH535" i="1"/>
  <c r="AH536" i="1"/>
  <c r="AH543" i="1"/>
  <c r="AH544" i="1"/>
  <c r="AH545" i="1"/>
  <c r="AH546" i="1"/>
  <c r="AH547" i="1"/>
  <c r="AH548" i="1"/>
  <c r="AH555" i="1"/>
  <c r="AH556" i="1"/>
  <c r="AH557" i="1"/>
  <c r="AH558" i="1"/>
  <c r="AH559" i="1"/>
  <c r="AH560" i="1"/>
  <c r="AH568" i="1"/>
  <c r="AH569" i="1"/>
  <c r="AH570" i="1"/>
  <c r="AH571" i="1"/>
  <c r="AH572" i="1"/>
  <c r="AH579" i="1"/>
  <c r="AH580" i="1"/>
  <c r="AH581" i="1"/>
  <c r="AH582" i="1"/>
  <c r="AH583" i="1"/>
  <c r="AH584" i="1"/>
  <c r="AH589" i="1"/>
  <c r="AH591" i="1"/>
  <c r="AH592" i="1"/>
  <c r="AH593" i="1"/>
  <c r="AH594" i="1"/>
  <c r="AH595" i="1"/>
  <c r="AH596" i="1"/>
  <c r="AH601" i="1"/>
  <c r="AH603" i="1"/>
  <c r="AH604" i="1"/>
  <c r="AH605" i="1"/>
  <c r="AH606" i="1"/>
  <c r="AH607" i="1"/>
  <c r="AH608" i="1"/>
  <c r="AH613" i="1"/>
  <c r="AH615" i="1"/>
  <c r="AH616" i="1"/>
  <c r="AH617" i="1"/>
  <c r="AH618" i="1"/>
  <c r="AH620" i="1"/>
  <c r="AH627" i="1"/>
  <c r="AH628" i="1"/>
  <c r="AH629" i="1"/>
  <c r="AH630" i="1"/>
  <c r="AH631" i="1"/>
  <c r="AH632" i="1"/>
  <c r="AH639" i="1"/>
  <c r="AH640" i="1"/>
  <c r="AH641" i="1"/>
  <c r="AH642" i="1"/>
  <c r="AH643" i="1"/>
  <c r="AH651" i="1"/>
  <c r="AH652" i="1"/>
  <c r="AH653" i="1"/>
  <c r="AH654" i="1"/>
  <c r="AH655" i="1"/>
  <c r="AH656" i="1"/>
  <c r="AH663" i="1"/>
  <c r="AH664" i="1"/>
  <c r="AH665" i="1"/>
  <c r="AH666" i="1"/>
  <c r="AH667" i="1"/>
  <c r="AH668" i="1"/>
  <c r="AH673" i="1"/>
  <c r="AH675" i="1"/>
  <c r="AH676" i="1"/>
  <c r="AH677" i="1"/>
  <c r="AH678" i="1"/>
  <c r="AH679" i="1"/>
  <c r="AH680" i="1"/>
  <c r="AH687" i="1"/>
  <c r="AH688" i="1"/>
  <c r="AH689" i="1"/>
  <c r="AH690" i="1"/>
  <c r="AH691" i="1"/>
  <c r="AH699" i="1"/>
  <c r="AH700" i="1"/>
  <c r="AH701" i="1"/>
  <c r="AH702" i="1"/>
  <c r="AH703" i="1"/>
  <c r="AH704" i="1"/>
  <c r="AH712" i="1"/>
  <c r="AH713" i="1"/>
  <c r="AH714" i="1"/>
  <c r="AH715" i="1"/>
  <c r="AH716" i="1"/>
  <c r="AH724" i="1"/>
  <c r="AH725" i="1"/>
  <c r="AH726" i="1"/>
  <c r="AH727" i="1"/>
  <c r="AH728" i="1"/>
  <c r="AH735" i="1"/>
  <c r="AH736" i="1"/>
  <c r="AH737" i="1"/>
  <c r="AH738" i="1"/>
  <c r="AH739" i="1"/>
  <c r="AH740" i="1"/>
  <c r="AH747" i="1"/>
  <c r="AH748" i="1"/>
  <c r="AH749" i="1"/>
  <c r="AH750" i="1"/>
  <c r="AH752" i="1"/>
  <c r="AH760" i="1"/>
  <c r="AH761" i="1"/>
  <c r="AH762" i="1"/>
  <c r="AH763" i="1"/>
  <c r="AH764" i="1"/>
  <c r="AH771" i="1"/>
  <c r="AH772" i="1"/>
  <c r="AH773" i="1"/>
  <c r="AH774" i="1"/>
  <c r="AH775" i="1"/>
  <c r="AH776" i="1"/>
  <c r="AH781" i="1"/>
  <c r="AH783" i="1"/>
  <c r="AH784" i="1"/>
  <c r="AH785" i="1"/>
  <c r="AH786" i="1"/>
  <c r="AH787" i="1"/>
  <c r="AH788" i="1"/>
  <c r="AH793" i="1"/>
  <c r="AH795" i="1"/>
  <c r="AH796" i="1"/>
  <c r="AH797" i="1"/>
  <c r="AH798" i="1"/>
  <c r="AH799" i="1"/>
  <c r="AH800" i="1"/>
  <c r="AH807" i="1"/>
  <c r="AH808" i="1"/>
  <c r="AH809" i="1"/>
  <c r="AH810" i="1"/>
  <c r="AH811" i="1"/>
  <c r="AH812" i="1"/>
  <c r="AH819" i="1"/>
  <c r="AH820" i="1"/>
  <c r="AH821" i="1"/>
  <c r="AH822" i="1"/>
  <c r="AH823" i="1"/>
  <c r="AH824" i="1"/>
  <c r="AH831" i="1"/>
  <c r="AH832" i="1"/>
  <c r="AH833" i="1"/>
  <c r="AH834" i="1"/>
  <c r="AH836" i="1"/>
  <c r="AH843" i="1"/>
  <c r="AH844" i="1"/>
  <c r="AH845" i="1"/>
  <c r="AH846" i="1"/>
  <c r="AH847" i="1"/>
  <c r="AH848" i="1"/>
  <c r="AH856" i="1"/>
  <c r="AH857" i="1"/>
  <c r="AH858" i="1"/>
  <c r="AH859" i="1"/>
  <c r="AH860" i="1"/>
  <c r="AH867" i="1"/>
  <c r="AH868" i="1"/>
  <c r="AH869" i="1"/>
  <c r="AH870" i="1"/>
  <c r="AH871" i="1"/>
  <c r="AH872" i="1"/>
  <c r="AH879" i="1"/>
  <c r="AH880" i="1"/>
  <c r="AH881" i="1"/>
  <c r="AH882" i="1"/>
  <c r="AH883" i="1"/>
  <c r="AH884" i="1"/>
  <c r="AH889" i="1"/>
  <c r="AH891" i="1"/>
  <c r="AH892" i="1"/>
  <c r="AH894" i="1"/>
  <c r="AH895" i="1"/>
  <c r="AH896" i="1"/>
  <c r="AH903" i="1"/>
  <c r="AH904" i="1"/>
  <c r="AH905" i="1"/>
  <c r="AH906" i="1"/>
  <c r="AH907" i="1"/>
  <c r="AH908" i="1"/>
  <c r="AH913" i="1"/>
  <c r="AH916" i="1"/>
  <c r="AH917" i="1"/>
  <c r="AH918" i="1"/>
  <c r="AH919" i="1"/>
  <c r="AH920" i="1"/>
  <c r="AH928" i="1"/>
  <c r="AH929" i="1"/>
  <c r="AH930" i="1"/>
  <c r="AH931" i="1"/>
  <c r="AH932" i="1"/>
  <c r="AH933" i="1"/>
  <c r="AH939" i="1"/>
  <c r="AH940" i="1"/>
  <c r="AH941" i="1"/>
  <c r="AH942" i="1"/>
  <c r="AH943" i="1"/>
  <c r="AH944" i="1"/>
  <c r="AH945" i="1"/>
  <c r="AH951" i="1"/>
  <c r="AH952" i="1"/>
  <c r="AH953" i="1"/>
  <c r="AH954" i="1"/>
  <c r="AH955" i="1"/>
  <c r="AH956" i="1"/>
  <c r="AH957" i="1"/>
  <c r="AH963" i="1"/>
  <c r="AH964" i="1"/>
  <c r="AH965" i="1"/>
  <c r="AH966" i="1"/>
  <c r="AH967" i="1"/>
  <c r="AH968" i="1"/>
  <c r="AH969" i="1"/>
  <c r="AH975" i="1"/>
  <c r="AH976" i="1"/>
  <c r="AH977" i="1"/>
  <c r="AH978" i="1"/>
  <c r="AH979" i="1"/>
  <c r="AH981" i="1"/>
  <c r="AH987" i="1"/>
  <c r="AH988" i="1"/>
  <c r="AH989" i="1"/>
  <c r="AH990" i="1"/>
  <c r="AH991" i="1"/>
  <c r="AH992" i="1"/>
  <c r="AH993" i="1"/>
  <c r="AH1000" i="1"/>
  <c r="AD604" i="1"/>
  <c r="AD460" i="1"/>
  <c r="AD63" i="1"/>
  <c r="AD439" i="1"/>
  <c r="AD763" i="1"/>
  <c r="AD175" i="1"/>
  <c r="AD259" i="1"/>
  <c r="AD811" i="1"/>
  <c r="AB10" i="1"/>
  <c r="AB11" i="1"/>
  <c r="AB12" i="1"/>
  <c r="AB14" i="1"/>
  <c r="AB16" i="1"/>
  <c r="AB17" i="1"/>
  <c r="AB18" i="1"/>
  <c r="AB22" i="1"/>
  <c r="AB23" i="1"/>
  <c r="AB24" i="1"/>
  <c r="AB28" i="1"/>
  <c r="AB29" i="1"/>
  <c r="AB32" i="1"/>
  <c r="AB34" i="1"/>
  <c r="AB35" i="1"/>
  <c r="AB36" i="1"/>
  <c r="AB38" i="1"/>
  <c r="AB40" i="1"/>
  <c r="AB41" i="1"/>
  <c r="AB42" i="1"/>
  <c r="AB44" i="1"/>
  <c r="AB46" i="1"/>
  <c r="AB47" i="1"/>
  <c r="AB48" i="1"/>
  <c r="AB50" i="1"/>
  <c r="AB52" i="1"/>
  <c r="AB53" i="1"/>
  <c r="AB56" i="1"/>
  <c r="AB58" i="1"/>
  <c r="AB59" i="1"/>
  <c r="AB60" i="1"/>
  <c r="AB62" i="1"/>
  <c r="AB64" i="1"/>
  <c r="AB65" i="1"/>
  <c r="AB68" i="1"/>
  <c r="AB70" i="1"/>
  <c r="AB71" i="1"/>
  <c r="AB72" i="1"/>
  <c r="AB76" i="1"/>
  <c r="AB77" i="1"/>
  <c r="AB78" i="1"/>
  <c r="AB80" i="1"/>
  <c r="AB82" i="1"/>
  <c r="AB83" i="1"/>
  <c r="AB84" i="1"/>
  <c r="AB86" i="1"/>
  <c r="AB88" i="1"/>
  <c r="AB89" i="1"/>
  <c r="AB92" i="1"/>
  <c r="AB94" i="1"/>
  <c r="AB95" i="1"/>
  <c r="AB96" i="1"/>
  <c r="AB98" i="1"/>
  <c r="AB100" i="1"/>
  <c r="AB101" i="1"/>
  <c r="AB102" i="1"/>
  <c r="AB104" i="1"/>
  <c r="AB106" i="1"/>
  <c r="AB107" i="1"/>
  <c r="AB108" i="1"/>
  <c r="AB110" i="1"/>
  <c r="AB112" i="1"/>
  <c r="AB113" i="1"/>
  <c r="AB114" i="1"/>
  <c r="AB116" i="1"/>
  <c r="AB118" i="1"/>
  <c r="AB119" i="1"/>
  <c r="AB120" i="1"/>
  <c r="AB122" i="1"/>
  <c r="AB124" i="1"/>
  <c r="AB125" i="1"/>
  <c r="AB126" i="1"/>
  <c r="AB128" i="1"/>
  <c r="AB130" i="1"/>
  <c r="AB131" i="1"/>
  <c r="AB132" i="1"/>
  <c r="AB134" i="1"/>
  <c r="AB136" i="1"/>
  <c r="AB137" i="1"/>
  <c r="AB138" i="1"/>
  <c r="AB140" i="1"/>
  <c r="AB142" i="1"/>
  <c r="AB143" i="1"/>
  <c r="AB144" i="1"/>
  <c r="AB146" i="1"/>
  <c r="AB148" i="1"/>
  <c r="AB149" i="1"/>
  <c r="AB150" i="1"/>
  <c r="AB152" i="1"/>
  <c r="AB154" i="1"/>
  <c r="AB155" i="1"/>
  <c r="AB158" i="1"/>
  <c r="AB160" i="1"/>
  <c r="AB161" i="1"/>
  <c r="AB166" i="1"/>
  <c r="AB167" i="1"/>
  <c r="AB168" i="1"/>
  <c r="AB170" i="1"/>
  <c r="AB171" i="1"/>
  <c r="AB172" i="1"/>
  <c r="AB173" i="1"/>
  <c r="AB176" i="1"/>
  <c r="AB178" i="1"/>
  <c r="AB179" i="1"/>
  <c r="AB180" i="1"/>
  <c r="AB182" i="1"/>
  <c r="AB184" i="1"/>
  <c r="AB185" i="1"/>
  <c r="AB186" i="1"/>
  <c r="AB188" i="1"/>
  <c r="AB190" i="1"/>
  <c r="AB191" i="1"/>
  <c r="AB192" i="1"/>
  <c r="AB194" i="1"/>
  <c r="AB196" i="1"/>
  <c r="AB197" i="1"/>
  <c r="AB198" i="1"/>
  <c r="AB200" i="1"/>
  <c r="AB202" i="1"/>
  <c r="AB204" i="1"/>
  <c r="AB206" i="1"/>
  <c r="AB208" i="1"/>
  <c r="AB209" i="1"/>
  <c r="AB212" i="1"/>
  <c r="AB214" i="1"/>
  <c r="AB215" i="1"/>
  <c r="AB216" i="1"/>
  <c r="AB218" i="1"/>
  <c r="AB219" i="1"/>
  <c r="AB220" i="1"/>
  <c r="AB221" i="1"/>
  <c r="AB224" i="1"/>
  <c r="AB226" i="1"/>
  <c r="AB227" i="1"/>
  <c r="AB228" i="1"/>
  <c r="AB230" i="1"/>
  <c r="AB231" i="1"/>
  <c r="AB232" i="1"/>
  <c r="AB233" i="1"/>
  <c r="AB234" i="1"/>
  <c r="AB236" i="1"/>
  <c r="AB238" i="1"/>
  <c r="AB239" i="1"/>
  <c r="AB240" i="1"/>
  <c r="AB242" i="1"/>
  <c r="AB243" i="1"/>
  <c r="AB244" i="1"/>
  <c r="AB246" i="1"/>
  <c r="AB250" i="1"/>
  <c r="AB251" i="1"/>
  <c r="AB252" i="1"/>
  <c r="AB255" i="1"/>
  <c r="AB256" i="1"/>
  <c r="AB257" i="1"/>
  <c r="AB258" i="1"/>
  <c r="AB262" i="1"/>
  <c r="AB263" i="1"/>
  <c r="AB264" i="1"/>
  <c r="AB266" i="1"/>
  <c r="AB267" i="1"/>
  <c r="AB268" i="1"/>
  <c r="AB269" i="1"/>
  <c r="AB270" i="1"/>
  <c r="AB272" i="1"/>
  <c r="AB274" i="1"/>
  <c r="AB275" i="1"/>
  <c r="AB276" i="1"/>
  <c r="AB279" i="1"/>
  <c r="AB280" i="1"/>
  <c r="AB281" i="1"/>
  <c r="AB284" i="1"/>
  <c r="AB286" i="1"/>
  <c r="AB287" i="1"/>
  <c r="AB288" i="1"/>
  <c r="AB291" i="1"/>
  <c r="AB292" i="1"/>
  <c r="AB293" i="1"/>
  <c r="AB294" i="1"/>
  <c r="AB296" i="1"/>
  <c r="AB298" i="1"/>
  <c r="AB299" i="1"/>
  <c r="AB300" i="1"/>
  <c r="AB302" i="1"/>
  <c r="AB303" i="1"/>
  <c r="AB304" i="1"/>
  <c r="AB305" i="1"/>
  <c r="AB306" i="1"/>
  <c r="AB308" i="1"/>
  <c r="AB310" i="1"/>
  <c r="AB311" i="1"/>
  <c r="AB312" i="1"/>
  <c r="AB315" i="1"/>
  <c r="AB316" i="1"/>
  <c r="AB317" i="1"/>
  <c r="AB320" i="1"/>
  <c r="AB322" i="1"/>
  <c r="AB323" i="1"/>
  <c r="AB324" i="1"/>
  <c r="AB326" i="1"/>
  <c r="AB327" i="1"/>
  <c r="AB328" i="1"/>
  <c r="AB329" i="1"/>
  <c r="AB330" i="1"/>
  <c r="AB332" i="1"/>
  <c r="AB334" i="1"/>
  <c r="AB335" i="1"/>
  <c r="AB336" i="1"/>
  <c r="AB338" i="1"/>
  <c r="AB339" i="1"/>
  <c r="AB340" i="1"/>
  <c r="AB341" i="1"/>
  <c r="AB344" i="1"/>
  <c r="AB346" i="1"/>
  <c r="AB347" i="1"/>
  <c r="AB348" i="1"/>
  <c r="AB350" i="1"/>
  <c r="AB351" i="1"/>
  <c r="AB352" i="1"/>
  <c r="AB353" i="1"/>
  <c r="AB354" i="1"/>
  <c r="AB356" i="1"/>
  <c r="AB358" i="1"/>
  <c r="AB359" i="1"/>
  <c r="AB360" i="1"/>
  <c r="AB362" i="1"/>
  <c r="AB363" i="1"/>
  <c r="AB364" i="1"/>
  <c r="AB365" i="1"/>
  <c r="AB366" i="1"/>
  <c r="AB368" i="1"/>
  <c r="AB370" i="1"/>
  <c r="AB371" i="1"/>
  <c r="AB372" i="1"/>
  <c r="AB374" i="1"/>
  <c r="AB375" i="1"/>
  <c r="AB376" i="1"/>
  <c r="AB377" i="1"/>
  <c r="AB378" i="1"/>
  <c r="AB380" i="1"/>
  <c r="AB382" i="1"/>
  <c r="AB383" i="1"/>
  <c r="AB384" i="1"/>
  <c r="AB386" i="1"/>
  <c r="AB387" i="1"/>
  <c r="AB388" i="1"/>
  <c r="AB389" i="1"/>
  <c r="AB390" i="1"/>
  <c r="AB392" i="1"/>
  <c r="AB394" i="1"/>
  <c r="AB395" i="1"/>
  <c r="AB396" i="1"/>
  <c r="AB398" i="1"/>
  <c r="AB399" i="1"/>
  <c r="AB400" i="1"/>
  <c r="AB401" i="1"/>
  <c r="AB402" i="1"/>
  <c r="AB404" i="1"/>
  <c r="AB406" i="1"/>
  <c r="AB407" i="1"/>
  <c r="AB408" i="1"/>
  <c r="AB410" i="1"/>
  <c r="AB411" i="1"/>
  <c r="AB412" i="1"/>
  <c r="AB413" i="1"/>
  <c r="AB414" i="1"/>
  <c r="AB416" i="1"/>
  <c r="AB418" i="1"/>
  <c r="AB419" i="1"/>
  <c r="AB420" i="1"/>
  <c r="AB422" i="1"/>
  <c r="AB423" i="1"/>
  <c r="AB424" i="1"/>
  <c r="AB425" i="1"/>
  <c r="AB428" i="1"/>
  <c r="AB430" i="1"/>
  <c r="AB431" i="1"/>
  <c r="AB434" i="1"/>
  <c r="AB435" i="1"/>
  <c r="AB436" i="1"/>
  <c r="AB437" i="1"/>
  <c r="AB440" i="1"/>
  <c r="AB442" i="1"/>
  <c r="AB443" i="1"/>
  <c r="AB444" i="1"/>
  <c r="AB446" i="1"/>
  <c r="AB447" i="1"/>
  <c r="AB448" i="1"/>
  <c r="AB449" i="1"/>
  <c r="AB452" i="1"/>
  <c r="AB454" i="1"/>
  <c r="AB456" i="1"/>
  <c r="AB458" i="1"/>
  <c r="AB460" i="1"/>
  <c r="AB461" i="1"/>
  <c r="AB464" i="1"/>
  <c r="AB466" i="1"/>
  <c r="AB467" i="1"/>
  <c r="AB468" i="1"/>
  <c r="AB470" i="1"/>
  <c r="AB471" i="1"/>
  <c r="AB472" i="1"/>
  <c r="AB473" i="1"/>
  <c r="AB474" i="1"/>
  <c r="AB476" i="1"/>
  <c r="AB478" i="1"/>
  <c r="AB479" i="1"/>
  <c r="AB480" i="1"/>
  <c r="AB482" i="1"/>
  <c r="AB483" i="1"/>
  <c r="AB484" i="1"/>
  <c r="AB485" i="1"/>
  <c r="AB486" i="1"/>
  <c r="AB488" i="1"/>
  <c r="AB490" i="1"/>
  <c r="AB491" i="1"/>
  <c r="AB492" i="1"/>
  <c r="AB494" i="1"/>
  <c r="AB495" i="1"/>
  <c r="AB496" i="1"/>
  <c r="AB497" i="1"/>
  <c r="AB500" i="1"/>
  <c r="AB503" i="1"/>
  <c r="AB504" i="1"/>
  <c r="AB506" i="1"/>
  <c r="AB508" i="1"/>
  <c r="AB509" i="1"/>
  <c r="AB510" i="1"/>
  <c r="AB515" i="1"/>
  <c r="AB516" i="1"/>
  <c r="AB518" i="1"/>
  <c r="AB519" i="1"/>
  <c r="AB520" i="1"/>
  <c r="AB521" i="1"/>
  <c r="AB522" i="1"/>
  <c r="AB524" i="1"/>
  <c r="AB526" i="1"/>
  <c r="AB527" i="1"/>
  <c r="AB528" i="1"/>
  <c r="AB530" i="1"/>
  <c r="AB531" i="1"/>
  <c r="AB532" i="1"/>
  <c r="AB533" i="1"/>
  <c r="AB536" i="1"/>
  <c r="AB538" i="1"/>
  <c r="AB539" i="1"/>
  <c r="AB540" i="1"/>
  <c r="AB542" i="1"/>
  <c r="AB543" i="1"/>
  <c r="AB544" i="1"/>
  <c r="AB545" i="1"/>
  <c r="AB550" i="1"/>
  <c r="AB551" i="1"/>
  <c r="AB552" i="1"/>
  <c r="AB554" i="1"/>
  <c r="AB555" i="1"/>
  <c r="AB556" i="1"/>
  <c r="AB557" i="1"/>
  <c r="AB560" i="1"/>
  <c r="AB563" i="1"/>
  <c r="AB564" i="1"/>
  <c r="AB566" i="1"/>
  <c r="AB567" i="1"/>
  <c r="AB568" i="1"/>
  <c r="AB569" i="1"/>
  <c r="AB570" i="1"/>
  <c r="AB572" i="1"/>
  <c r="AB574" i="1"/>
  <c r="AB575" i="1"/>
  <c r="AB576" i="1"/>
  <c r="AB578" i="1"/>
  <c r="AB579" i="1"/>
  <c r="AB580" i="1"/>
  <c r="AB581" i="1"/>
  <c r="AB584" i="1"/>
  <c r="AB586" i="1"/>
  <c r="AB587" i="1"/>
  <c r="AB588" i="1"/>
  <c r="AB590" i="1"/>
  <c r="AB591" i="1"/>
  <c r="AB592" i="1"/>
  <c r="AB593" i="1"/>
  <c r="AB594" i="1"/>
  <c r="AB596" i="1"/>
  <c r="AB598" i="1"/>
  <c r="AB599" i="1"/>
  <c r="AB600" i="1"/>
  <c r="AB602" i="1"/>
  <c r="AB603" i="1"/>
  <c r="AB604" i="1"/>
  <c r="AB605" i="1"/>
  <c r="AB606" i="1"/>
  <c r="AB608" i="1"/>
  <c r="AB610" i="1"/>
  <c r="AB611" i="1"/>
  <c r="AB612" i="1"/>
  <c r="AB614" i="1"/>
  <c r="AB615" i="1"/>
  <c r="AB617" i="1"/>
  <c r="AB620" i="1"/>
  <c r="AB622" i="1"/>
  <c r="AB623" i="1"/>
  <c r="AB624" i="1"/>
  <c r="AB627" i="1"/>
  <c r="AB628" i="1"/>
  <c r="AB629" i="1"/>
  <c r="AB630" i="1"/>
  <c r="AB632" i="1"/>
  <c r="AB634" i="1"/>
  <c r="AB635" i="1"/>
  <c r="AB636" i="1"/>
  <c r="AB639" i="1"/>
  <c r="AB640" i="1"/>
  <c r="AB641" i="1"/>
  <c r="AB642" i="1"/>
  <c r="AB644" i="1"/>
  <c r="AB646" i="1"/>
  <c r="AB647" i="1"/>
  <c r="AB648" i="1"/>
  <c r="AB650" i="1"/>
  <c r="AB651" i="1"/>
  <c r="AB652" i="1"/>
  <c r="AB653" i="1"/>
  <c r="AB656" i="1"/>
  <c r="AB658" i="1"/>
  <c r="AB659" i="1"/>
  <c r="AB660" i="1"/>
  <c r="AB662" i="1"/>
  <c r="AB663" i="1"/>
  <c r="AB664" i="1"/>
  <c r="AB665" i="1"/>
  <c r="AB666" i="1"/>
  <c r="AB668" i="1"/>
  <c r="AB670" i="1"/>
  <c r="AB671" i="1"/>
  <c r="AB672" i="1"/>
  <c r="AB674" i="1"/>
  <c r="AB675" i="1"/>
  <c r="AB676" i="1"/>
  <c r="AB677" i="1"/>
  <c r="AB680" i="1"/>
  <c r="AB682" i="1"/>
  <c r="AB684" i="1"/>
  <c r="AB686" i="1"/>
  <c r="AB687" i="1"/>
  <c r="AB688" i="1"/>
  <c r="AB689" i="1"/>
  <c r="AB690" i="1"/>
  <c r="AB692" i="1"/>
  <c r="AB694" i="1"/>
  <c r="AB695" i="1"/>
  <c r="AB696" i="1"/>
  <c r="AB698" i="1"/>
  <c r="AB699" i="1"/>
  <c r="AB700" i="1"/>
  <c r="AB701" i="1"/>
  <c r="AB704" i="1"/>
  <c r="AB706" i="1"/>
  <c r="AB707" i="1"/>
  <c r="AB708" i="1"/>
  <c r="AB710" i="1"/>
  <c r="AB711" i="1"/>
  <c r="AB712" i="1"/>
  <c r="AB713" i="1"/>
  <c r="AB714" i="1"/>
  <c r="AB716" i="1"/>
  <c r="AB718" i="1"/>
  <c r="AB719" i="1"/>
  <c r="AB720" i="1"/>
  <c r="AB722" i="1"/>
  <c r="AB723" i="1"/>
  <c r="AB724" i="1"/>
  <c r="AB725" i="1"/>
  <c r="AB726" i="1"/>
  <c r="AB728" i="1"/>
  <c r="AB730" i="1"/>
  <c r="AB732" i="1"/>
  <c r="AB734" i="1"/>
  <c r="AB735" i="1"/>
  <c r="AB736" i="1"/>
  <c r="AB737" i="1"/>
  <c r="AB738" i="1"/>
  <c r="AB740" i="1"/>
  <c r="AB742" i="1"/>
  <c r="AB743" i="1"/>
  <c r="AB744" i="1"/>
  <c r="AB746" i="1"/>
  <c r="AB747" i="1"/>
  <c r="AB748" i="1"/>
  <c r="AB750" i="1"/>
  <c r="AB754" i="1"/>
  <c r="AB755" i="1"/>
  <c r="AB756" i="1"/>
  <c r="AB758" i="1"/>
  <c r="AB759" i="1"/>
  <c r="AB760" i="1"/>
  <c r="AB761" i="1"/>
  <c r="AB764" i="1"/>
  <c r="AB766" i="1"/>
  <c r="AB767" i="1"/>
  <c r="AB768" i="1"/>
  <c r="AB770" i="1"/>
  <c r="AB772" i="1"/>
  <c r="AB773" i="1"/>
  <c r="AB774" i="1"/>
  <c r="AB778" i="1"/>
  <c r="AB779" i="1"/>
  <c r="AB780" i="1"/>
  <c r="AB783" i="1"/>
  <c r="AB784" i="1"/>
  <c r="AB785" i="1"/>
  <c r="AB786" i="1"/>
  <c r="AB788" i="1"/>
  <c r="AB790" i="1"/>
  <c r="AB791" i="1"/>
  <c r="AB792" i="1"/>
  <c r="AB794" i="1"/>
  <c r="AB795" i="1"/>
  <c r="AB796" i="1"/>
  <c r="AB797" i="1"/>
  <c r="AB802" i="1"/>
  <c r="AB803" i="1"/>
  <c r="AB804" i="1"/>
  <c r="AB806" i="1"/>
  <c r="AB807" i="1"/>
  <c r="AB808" i="1"/>
  <c r="AB809" i="1"/>
  <c r="AB810" i="1"/>
  <c r="AB812" i="1"/>
  <c r="AB814" i="1"/>
  <c r="AB815" i="1"/>
  <c r="AB816" i="1"/>
  <c r="AB818" i="1"/>
  <c r="AB819" i="1"/>
  <c r="AB820" i="1"/>
  <c r="AB821" i="1"/>
  <c r="AB824" i="1"/>
  <c r="AB826" i="1"/>
  <c r="AB828" i="1"/>
  <c r="AB830" i="1"/>
  <c r="AB831" i="1"/>
  <c r="AB832" i="1"/>
  <c r="AB833" i="1"/>
  <c r="AB836" i="1"/>
  <c r="AB838" i="1"/>
  <c r="AB839" i="1"/>
  <c r="AB840" i="1"/>
  <c r="AB843" i="1"/>
  <c r="AB844" i="1"/>
  <c r="AB845" i="1"/>
  <c r="AB848" i="1"/>
  <c r="AB850" i="1"/>
  <c r="AB851" i="1"/>
  <c r="AB852" i="1"/>
  <c r="AB855" i="1"/>
  <c r="AB856" i="1"/>
  <c r="AB857" i="1"/>
  <c r="AB860" i="1"/>
  <c r="AB862" i="1"/>
  <c r="AB863" i="1"/>
  <c r="AB864" i="1"/>
  <c r="AB867" i="1"/>
  <c r="AB868" i="1"/>
  <c r="AB869" i="1"/>
  <c r="AB872" i="1"/>
  <c r="AB874" i="1"/>
  <c r="AB875" i="1"/>
  <c r="AB876" i="1"/>
  <c r="AB878" i="1"/>
  <c r="AB879" i="1"/>
  <c r="AB880" i="1"/>
  <c r="AB881" i="1"/>
  <c r="AB884" i="1"/>
  <c r="AB886" i="1"/>
  <c r="AB887" i="1"/>
  <c r="AB888" i="1"/>
  <c r="AB890" i="1"/>
  <c r="AB891" i="1"/>
  <c r="AB892" i="1"/>
  <c r="AB893" i="1"/>
  <c r="AB896" i="1"/>
  <c r="AB898" i="1"/>
  <c r="AB899" i="1"/>
  <c r="AB900" i="1"/>
  <c r="AB903" i="1"/>
  <c r="AB904" i="1"/>
  <c r="AB905" i="1"/>
  <c r="AB906" i="1"/>
  <c r="AB908" i="1"/>
  <c r="AB910" i="1"/>
  <c r="AB911" i="1"/>
  <c r="AB912" i="1"/>
  <c r="AB914" i="1"/>
  <c r="AB915" i="1"/>
  <c r="AB916" i="1"/>
  <c r="AB917" i="1"/>
  <c r="AB920" i="1"/>
  <c r="AB922" i="1"/>
  <c r="AB923" i="1"/>
  <c r="AB924" i="1"/>
  <c r="AB926" i="1"/>
  <c r="AB928" i="1"/>
  <c r="AB929" i="1"/>
  <c r="AB930" i="1"/>
  <c r="AB933" i="1"/>
  <c r="AB935" i="1"/>
  <c r="AB936" i="1"/>
  <c r="AB937" i="1"/>
  <c r="AB939" i="1"/>
  <c r="AB940" i="1"/>
  <c r="AB941" i="1"/>
  <c r="AB942" i="1"/>
  <c r="AB945" i="1"/>
  <c r="AB946" i="1"/>
  <c r="AB947" i="1"/>
  <c r="AB948" i="1"/>
  <c r="AB949" i="1"/>
  <c r="AB952" i="1"/>
  <c r="AB953" i="1"/>
  <c r="AB954" i="1"/>
  <c r="AB957" i="1"/>
  <c r="AB958" i="1"/>
  <c r="AB959" i="1"/>
  <c r="AB960" i="1"/>
  <c r="AB961" i="1"/>
  <c r="AB963" i="1"/>
  <c r="AB964" i="1"/>
  <c r="AB965" i="1"/>
  <c r="AB966" i="1"/>
  <c r="AB967" i="1"/>
  <c r="AB970" i="1"/>
  <c r="AB971" i="1"/>
  <c r="AB972" i="1"/>
  <c r="AB973" i="1"/>
  <c r="AB975" i="1"/>
  <c r="AB976" i="1"/>
  <c r="AB977" i="1"/>
  <c r="AB978" i="1"/>
  <c r="AB981" i="1"/>
  <c r="AB982" i="1"/>
  <c r="AB983" i="1"/>
  <c r="AB984" i="1"/>
  <c r="AB985" i="1"/>
  <c r="AB987" i="1"/>
  <c r="AB988" i="1"/>
  <c r="AB989" i="1"/>
  <c r="AB990" i="1"/>
  <c r="AB993" i="1"/>
  <c r="AB994" i="1"/>
  <c r="AB995" i="1"/>
  <c r="AB996" i="1"/>
  <c r="AB997" i="1"/>
  <c r="AB999" i="1"/>
  <c r="AB1000" i="1"/>
  <c r="Z16" i="1"/>
  <c r="Z17" i="1"/>
  <c r="Z21" i="1"/>
  <c r="Z22" i="1"/>
  <c r="Z23" i="1"/>
  <c r="Z25" i="1"/>
  <c r="Z26" i="1"/>
  <c r="Z27" i="1"/>
  <c r="Z28" i="1"/>
  <c r="Z29" i="1"/>
  <c r="Z33" i="1"/>
  <c r="Z34" i="1"/>
  <c r="Z35" i="1"/>
  <c r="Z37" i="1"/>
  <c r="Z38" i="1"/>
  <c r="Z39" i="1"/>
  <c r="Z40" i="1"/>
  <c r="Z45" i="1"/>
  <c r="Z46" i="1"/>
  <c r="Z47" i="1"/>
  <c r="Z49" i="1"/>
  <c r="Z50" i="1"/>
  <c r="Z51" i="1"/>
  <c r="Z52" i="1"/>
  <c r="Z53" i="1"/>
  <c r="Z57" i="1"/>
  <c r="Z58" i="1"/>
  <c r="Z59" i="1"/>
  <c r="Z61" i="1"/>
  <c r="Z62" i="1"/>
  <c r="Z63" i="1"/>
  <c r="Z64" i="1"/>
  <c r="Z65" i="1"/>
  <c r="Z69" i="1"/>
  <c r="Z70" i="1"/>
  <c r="Z71" i="1"/>
  <c r="Z73" i="1"/>
  <c r="Z74" i="1"/>
  <c r="Z75" i="1"/>
  <c r="Z76" i="1"/>
  <c r="Z77" i="1"/>
  <c r="Z81" i="1"/>
  <c r="Z82" i="1"/>
  <c r="Z83" i="1"/>
  <c r="Z84" i="1"/>
  <c r="Z85" i="1"/>
  <c r="Z86" i="1"/>
  <c r="Z87" i="1"/>
  <c r="Z88" i="1"/>
  <c r="Z89" i="1"/>
  <c r="Z93" i="1"/>
  <c r="Z94" i="1"/>
  <c r="Z95" i="1"/>
  <c r="Z96" i="1"/>
  <c r="Z97" i="1"/>
  <c r="Z98" i="1"/>
  <c r="Z99" i="1"/>
  <c r="Z100" i="1"/>
  <c r="Z101" i="1"/>
  <c r="Z105" i="1"/>
  <c r="Z106" i="1"/>
  <c r="Z107" i="1"/>
  <c r="Z109" i="1"/>
  <c r="Z110" i="1"/>
  <c r="Z111" i="1"/>
  <c r="Z112" i="1"/>
  <c r="Z117" i="1"/>
  <c r="Z118" i="1"/>
  <c r="Z119" i="1"/>
  <c r="Z120" i="1"/>
  <c r="Z122" i="1"/>
  <c r="Z123" i="1"/>
  <c r="Z124" i="1"/>
  <c r="Z125" i="1"/>
  <c r="Z129" i="1"/>
  <c r="Z130" i="1"/>
  <c r="Z131" i="1"/>
  <c r="Z132" i="1"/>
  <c r="Z134" i="1"/>
  <c r="Z135" i="1"/>
  <c r="Z136" i="1"/>
  <c r="Z141" i="1"/>
  <c r="Z142" i="1"/>
  <c r="Z143" i="1"/>
  <c r="Z144" i="1"/>
  <c r="Z145" i="1"/>
  <c r="Z146" i="1"/>
  <c r="Z147" i="1"/>
  <c r="Z148" i="1"/>
  <c r="Z149" i="1"/>
  <c r="Z153" i="1"/>
  <c r="Z154" i="1"/>
  <c r="Z155" i="1"/>
  <c r="Z159" i="1"/>
  <c r="Z160" i="1"/>
  <c r="Z161" i="1"/>
  <c r="Z165" i="1"/>
  <c r="Z166" i="1"/>
  <c r="Z167" i="1"/>
  <c r="Z168" i="1"/>
  <c r="Z169" i="1"/>
  <c r="Z170" i="1"/>
  <c r="Z171" i="1"/>
  <c r="Z172" i="1"/>
  <c r="Z173" i="1"/>
  <c r="Z178" i="1"/>
  <c r="Z179" i="1"/>
  <c r="Z180" i="1"/>
  <c r="Z181" i="1"/>
  <c r="Z182" i="1"/>
  <c r="Z183" i="1"/>
  <c r="Z184" i="1"/>
  <c r="Z189" i="1"/>
  <c r="Z190" i="1"/>
  <c r="Z191" i="1"/>
  <c r="Z192" i="1"/>
  <c r="Z193" i="1"/>
  <c r="Z194" i="1"/>
  <c r="Z195" i="1"/>
  <c r="Z196" i="1"/>
  <c r="Z197" i="1"/>
  <c r="Z201" i="1"/>
  <c r="Z202" i="1"/>
  <c r="Z203" i="1"/>
  <c r="Z204" i="1"/>
  <c r="Z205" i="1"/>
  <c r="Z206" i="1"/>
  <c r="Z207" i="1"/>
  <c r="Z208" i="1"/>
  <c r="Z209" i="1"/>
  <c r="Z213" i="1"/>
  <c r="Z214" i="1"/>
  <c r="Z215" i="1"/>
  <c r="Z216" i="1"/>
  <c r="Z217" i="1"/>
  <c r="Z218" i="1"/>
  <c r="Z219" i="1"/>
  <c r="Z220" i="1"/>
  <c r="Z221" i="1"/>
  <c r="Z225" i="1"/>
  <c r="Z226" i="1"/>
  <c r="Z227" i="1"/>
  <c r="Z228" i="1"/>
  <c r="Z229" i="1"/>
  <c r="Z230" i="1"/>
  <c r="Z231" i="1"/>
  <c r="Z232" i="1"/>
  <c r="Z237" i="1"/>
  <c r="Z238" i="1"/>
  <c r="Z239" i="1"/>
  <c r="Z240" i="1"/>
  <c r="Z242" i="1"/>
  <c r="Z243" i="1"/>
  <c r="Z244" i="1"/>
  <c r="Z249" i="1"/>
  <c r="Z250" i="1"/>
  <c r="Z251" i="1"/>
  <c r="Z252" i="1"/>
  <c r="Z255" i="1"/>
  <c r="Z256" i="1"/>
  <c r="Z261" i="1"/>
  <c r="Z262" i="1"/>
  <c r="Z263" i="1"/>
  <c r="Z264" i="1"/>
  <c r="Z266" i="1"/>
  <c r="Z267" i="1"/>
  <c r="Z268" i="1"/>
  <c r="Z269" i="1"/>
  <c r="Z270" i="1"/>
  <c r="Z274" i="1"/>
  <c r="Z275" i="1"/>
  <c r="Z276" i="1"/>
  <c r="Z278" i="1"/>
  <c r="Z279" i="1"/>
  <c r="Z280" i="1"/>
  <c r="Z281" i="1"/>
  <c r="Z282" i="1"/>
  <c r="Z285" i="1"/>
  <c r="Z286" i="1"/>
  <c r="Z287" i="1"/>
  <c r="Z288" i="1"/>
  <c r="Z290" i="1"/>
  <c r="Z291" i="1"/>
  <c r="Z292" i="1"/>
  <c r="Z294" i="1"/>
  <c r="Z297" i="1"/>
  <c r="Z298" i="1"/>
  <c r="Z299" i="1"/>
  <c r="Z300" i="1"/>
  <c r="Z301" i="1"/>
  <c r="Z302" i="1"/>
  <c r="Z303" i="1"/>
  <c r="Z304" i="1"/>
  <c r="Z305" i="1"/>
  <c r="Z306" i="1"/>
  <c r="Z309" i="1"/>
  <c r="Z310" i="1"/>
  <c r="Z314" i="1"/>
  <c r="Z315" i="1"/>
  <c r="Z316" i="1"/>
  <c r="Z317" i="1"/>
  <c r="Z318" i="1"/>
  <c r="Z321" i="1"/>
  <c r="Z322" i="1"/>
  <c r="Z323" i="1"/>
  <c r="Z324" i="1"/>
  <c r="Z325" i="1"/>
  <c r="Z326" i="1"/>
  <c r="Z327" i="1"/>
  <c r="Z328" i="1"/>
  <c r="Z330" i="1"/>
  <c r="Z333" i="1"/>
  <c r="Z334" i="1"/>
  <c r="Z335" i="1"/>
  <c r="Z336" i="1"/>
  <c r="Z337" i="1"/>
  <c r="Z338" i="1"/>
  <c r="Z339" i="1"/>
  <c r="Z340" i="1"/>
  <c r="Z341" i="1"/>
  <c r="Z342" i="1"/>
  <c r="Z345" i="1"/>
  <c r="Z346" i="1"/>
  <c r="Z347" i="1"/>
  <c r="Z348" i="1"/>
  <c r="Z350" i="1"/>
  <c r="Z351" i="1"/>
  <c r="Z352" i="1"/>
  <c r="Z353" i="1"/>
  <c r="Z357" i="1"/>
  <c r="Z358" i="1"/>
  <c r="Z360" i="1"/>
  <c r="Z361" i="1"/>
  <c r="Z362" i="1"/>
  <c r="Z363" i="1"/>
  <c r="Z364" i="1"/>
  <c r="Z366" i="1"/>
  <c r="Z369" i="1"/>
  <c r="Z370" i="1"/>
  <c r="Z371" i="1"/>
  <c r="Z372" i="1"/>
  <c r="Z373" i="1"/>
  <c r="Z374" i="1"/>
  <c r="Z375" i="1"/>
  <c r="Z376" i="1"/>
  <c r="Z378" i="1"/>
  <c r="Z381" i="1"/>
  <c r="Z382" i="1"/>
  <c r="Z383" i="1"/>
  <c r="Z384" i="1"/>
  <c r="Z385" i="1"/>
  <c r="Z386" i="1"/>
  <c r="Z387" i="1"/>
  <c r="Z388" i="1"/>
  <c r="Z389" i="1"/>
  <c r="Z390" i="1"/>
  <c r="Z393" i="1"/>
  <c r="Z394" i="1"/>
  <c r="Z395" i="1"/>
  <c r="Z396" i="1"/>
  <c r="Z397" i="1"/>
  <c r="Z398" i="1"/>
  <c r="Z399" i="1"/>
  <c r="Z400" i="1"/>
  <c r="Z401" i="1"/>
  <c r="Z405" i="1"/>
  <c r="Z406" i="1"/>
  <c r="Z407" i="1"/>
  <c r="Z408" i="1"/>
  <c r="Z410" i="1"/>
  <c r="Z411" i="1"/>
  <c r="Z412" i="1"/>
  <c r="Z413" i="1"/>
  <c r="Z414" i="1"/>
  <c r="Z417" i="1"/>
  <c r="Z418" i="1"/>
  <c r="Z419" i="1"/>
  <c r="Z420" i="1"/>
  <c r="Z421" i="1"/>
  <c r="Z422" i="1"/>
  <c r="Z423" i="1"/>
  <c r="Z424" i="1"/>
  <c r="Z425" i="1"/>
  <c r="Z426" i="1"/>
  <c r="Z429" i="1"/>
  <c r="Z430" i="1"/>
  <c r="Z431" i="1"/>
  <c r="Z432" i="1"/>
  <c r="Z433" i="1"/>
  <c r="Z434" i="1"/>
  <c r="Z435" i="1"/>
  <c r="Z436" i="1"/>
  <c r="Z437" i="1"/>
  <c r="Z441" i="1"/>
  <c r="Z442" i="1"/>
  <c r="Z443" i="1"/>
  <c r="Z445" i="1"/>
  <c r="Z446" i="1"/>
  <c r="Z447" i="1"/>
  <c r="Z448" i="1"/>
  <c r="Z449" i="1"/>
  <c r="Z453" i="1"/>
  <c r="Z454" i="1"/>
  <c r="Z455" i="1"/>
  <c r="Z456" i="1"/>
  <c r="Z457" i="1"/>
  <c r="Z458" i="1"/>
  <c r="Z459" i="1"/>
  <c r="Z460" i="1"/>
  <c r="Z461" i="1"/>
  <c r="Z465" i="1"/>
  <c r="Z466" i="1"/>
  <c r="Z469" i="1"/>
  <c r="Z470" i="1"/>
  <c r="Z471" i="1"/>
  <c r="Z472" i="1"/>
  <c r="Z473" i="1"/>
  <c r="Z477" i="1"/>
  <c r="Z478" i="1"/>
  <c r="Z479" i="1"/>
  <c r="Z480" i="1"/>
  <c r="Z481" i="1"/>
  <c r="Z482" i="1"/>
  <c r="Z483" i="1"/>
  <c r="Z484" i="1"/>
  <c r="Z489" i="1"/>
  <c r="Z490" i="1"/>
  <c r="Z491" i="1"/>
  <c r="Z492" i="1"/>
  <c r="Z493" i="1"/>
  <c r="Z494" i="1"/>
  <c r="Z495" i="1"/>
  <c r="Z496" i="1"/>
  <c r="Z497" i="1"/>
  <c r="Z501" i="1"/>
  <c r="Z503" i="1"/>
  <c r="Z504" i="1"/>
  <c r="Z507" i="1"/>
  <c r="Z508" i="1"/>
  <c r="Z513" i="1"/>
  <c r="Z514" i="1"/>
  <c r="Z515" i="1"/>
  <c r="Z516" i="1"/>
  <c r="Z517" i="1"/>
  <c r="Z518" i="1"/>
  <c r="Z519" i="1"/>
  <c r="Z520" i="1"/>
  <c r="Z521" i="1"/>
  <c r="Z525" i="1"/>
  <c r="Z526" i="1"/>
  <c r="Z527" i="1"/>
  <c r="Z528" i="1"/>
  <c r="Z529" i="1"/>
  <c r="Z530" i="1"/>
  <c r="Z531" i="1"/>
  <c r="Z532" i="1"/>
  <c r="Z533" i="1"/>
  <c r="Z534" i="1"/>
  <c r="Z537" i="1"/>
  <c r="Z538" i="1"/>
  <c r="Z539" i="1"/>
  <c r="Z540" i="1"/>
  <c r="Z541" i="1"/>
  <c r="Z542" i="1"/>
  <c r="Z543" i="1"/>
  <c r="Z544" i="1"/>
  <c r="Z545" i="1"/>
  <c r="Z549" i="1"/>
  <c r="Z550" i="1"/>
  <c r="Z551" i="1"/>
  <c r="Z552" i="1"/>
  <c r="Z553" i="1"/>
  <c r="Z554" i="1"/>
  <c r="Z555" i="1"/>
  <c r="Z556" i="1"/>
  <c r="Z557" i="1"/>
  <c r="Z558" i="1"/>
  <c r="Z561" i="1"/>
  <c r="Z562" i="1"/>
  <c r="Z563" i="1"/>
  <c r="Z564" i="1"/>
  <c r="Z565" i="1"/>
  <c r="Z566" i="1"/>
  <c r="Z567" i="1"/>
  <c r="Z568" i="1"/>
  <c r="Z569" i="1"/>
  <c r="Z573" i="1"/>
  <c r="Z574" i="1"/>
  <c r="Z575" i="1"/>
  <c r="Z576" i="1"/>
  <c r="Z577" i="1"/>
  <c r="Z578" i="1"/>
  <c r="Z579" i="1"/>
  <c r="Z580" i="1"/>
  <c r="Z581" i="1"/>
  <c r="Z585" i="1"/>
  <c r="Z586" i="1"/>
  <c r="Z587" i="1"/>
  <c r="Z588" i="1"/>
  <c r="Z589" i="1"/>
  <c r="Z590" i="1"/>
  <c r="Z591" i="1"/>
  <c r="Z592" i="1"/>
  <c r="Z593" i="1"/>
  <c r="Z597" i="1"/>
  <c r="Z598" i="1"/>
  <c r="Z599" i="1"/>
  <c r="Z601" i="1"/>
  <c r="Z602" i="1"/>
  <c r="Z603" i="1"/>
  <c r="Z604" i="1"/>
  <c r="Z605" i="1"/>
  <c r="Z609" i="1"/>
  <c r="Z610" i="1"/>
  <c r="Z611" i="1"/>
  <c r="Z612" i="1"/>
  <c r="Z613" i="1"/>
  <c r="Z614" i="1"/>
  <c r="Z615" i="1"/>
  <c r="Z617" i="1"/>
  <c r="Z618" i="1"/>
  <c r="Z621" i="1"/>
  <c r="Z622" i="1"/>
  <c r="Z623" i="1"/>
  <c r="Z624" i="1"/>
  <c r="Z625" i="1"/>
  <c r="Z626" i="1"/>
  <c r="Z627" i="1"/>
  <c r="Z628" i="1"/>
  <c r="Z629" i="1"/>
  <c r="Z630" i="1"/>
  <c r="Z633" i="1"/>
  <c r="Z634" i="1"/>
  <c r="Z635" i="1"/>
  <c r="Z636" i="1"/>
  <c r="Z638" i="1"/>
  <c r="Z639" i="1"/>
  <c r="Z640" i="1"/>
  <c r="Z642" i="1"/>
  <c r="Z645" i="1"/>
  <c r="Z646" i="1"/>
  <c r="Z647" i="1"/>
  <c r="Z648" i="1"/>
  <c r="Z650" i="1"/>
  <c r="Z651" i="1"/>
  <c r="Z652" i="1"/>
  <c r="Z653" i="1"/>
  <c r="Z657" i="1"/>
  <c r="Z658" i="1"/>
  <c r="Z659" i="1"/>
  <c r="Z660" i="1"/>
  <c r="Z661" i="1"/>
  <c r="Z662" i="1"/>
  <c r="Z663" i="1"/>
  <c r="Z664" i="1"/>
  <c r="Z665" i="1"/>
  <c r="Z666" i="1"/>
  <c r="Z669" i="1"/>
  <c r="Z670" i="1"/>
  <c r="Z671" i="1"/>
  <c r="Z672" i="1"/>
  <c r="Z673" i="1"/>
  <c r="Z674" i="1"/>
  <c r="Z675" i="1"/>
  <c r="Z676" i="1"/>
  <c r="Z677" i="1"/>
  <c r="Z678" i="1"/>
  <c r="Z681" i="1"/>
  <c r="Z682" i="1"/>
  <c r="Z683" i="1"/>
  <c r="Z684" i="1"/>
  <c r="Z685" i="1"/>
  <c r="Z686" i="1"/>
  <c r="Z687" i="1"/>
  <c r="Z688" i="1"/>
  <c r="Z690" i="1"/>
  <c r="Z693" i="1"/>
  <c r="Z694" i="1"/>
  <c r="Z695" i="1"/>
  <c r="Z696" i="1"/>
  <c r="Z697" i="1"/>
  <c r="Z698" i="1"/>
  <c r="Z699" i="1"/>
  <c r="Z700" i="1"/>
  <c r="Z701" i="1"/>
  <c r="Z702" i="1"/>
  <c r="Z705" i="1"/>
  <c r="Z706" i="1"/>
  <c r="Z707" i="1"/>
  <c r="Z708" i="1"/>
  <c r="Z710" i="1"/>
  <c r="Z711" i="1"/>
  <c r="Z712" i="1"/>
  <c r="Z713" i="1"/>
  <c r="Z717" i="1"/>
  <c r="Z718" i="1"/>
  <c r="Z719" i="1"/>
  <c r="Z720" i="1"/>
  <c r="Z721" i="1"/>
  <c r="Z722" i="1"/>
  <c r="Z723" i="1"/>
  <c r="Z724" i="1"/>
  <c r="Z725" i="1"/>
  <c r="Z726" i="1"/>
  <c r="Z729" i="1"/>
  <c r="Z730" i="1"/>
  <c r="Z731" i="1"/>
  <c r="Z732" i="1"/>
  <c r="Z733" i="1"/>
  <c r="Z734" i="1"/>
  <c r="Z735" i="1"/>
  <c r="Z736" i="1"/>
  <c r="Z741" i="1"/>
  <c r="Z742" i="1"/>
  <c r="Z743" i="1"/>
  <c r="Z744" i="1"/>
  <c r="Z745" i="1"/>
  <c r="Z746" i="1"/>
  <c r="Z747" i="1"/>
  <c r="Z748" i="1"/>
  <c r="Z753" i="1"/>
  <c r="Z754" i="1"/>
  <c r="Z755" i="1"/>
  <c r="Z756" i="1"/>
  <c r="Z757" i="1"/>
  <c r="Z759" i="1"/>
  <c r="Z760" i="1"/>
  <c r="Z761" i="1"/>
  <c r="Z762" i="1"/>
  <c r="Z765" i="1"/>
  <c r="Z766" i="1"/>
  <c r="Z767" i="1"/>
  <c r="Z768" i="1"/>
  <c r="Z769" i="1"/>
  <c r="Z770" i="1"/>
  <c r="Z771" i="1"/>
  <c r="Z772" i="1"/>
  <c r="Z773" i="1"/>
  <c r="Z777" i="1"/>
  <c r="Z778" i="1"/>
  <c r="Z779" i="1"/>
  <c r="Z780" i="1"/>
  <c r="Z782" i="1"/>
  <c r="Z783" i="1"/>
  <c r="Z784" i="1"/>
  <c r="Z789" i="1"/>
  <c r="Z790" i="1"/>
  <c r="Z791" i="1"/>
  <c r="Z792" i="1"/>
  <c r="Z793" i="1"/>
  <c r="Z794" i="1"/>
  <c r="Z795" i="1"/>
  <c r="Z796" i="1"/>
  <c r="Z797" i="1"/>
  <c r="Z798" i="1"/>
  <c r="Z801" i="1"/>
  <c r="Z802" i="1"/>
  <c r="Z803" i="1"/>
  <c r="Z804" i="1"/>
  <c r="Z805" i="1"/>
  <c r="Z806" i="1"/>
  <c r="Z807" i="1"/>
  <c r="Z808" i="1"/>
  <c r="Z810" i="1"/>
  <c r="Z813" i="1"/>
  <c r="Z814" i="1"/>
  <c r="Z815" i="1"/>
  <c r="Z816" i="1"/>
  <c r="Z817" i="1"/>
  <c r="Z818" i="1"/>
  <c r="Z819" i="1"/>
  <c r="Z820" i="1"/>
  <c r="Z821" i="1"/>
  <c r="Z825" i="1"/>
  <c r="Z826" i="1"/>
  <c r="Z827" i="1"/>
  <c r="Z828" i="1"/>
  <c r="Z830" i="1"/>
  <c r="Z831" i="1"/>
  <c r="Z832" i="1"/>
  <c r="Z833" i="1"/>
  <c r="Z834" i="1"/>
  <c r="Z837" i="1"/>
  <c r="Z838" i="1"/>
  <c r="Z839" i="1"/>
  <c r="Z840" i="1"/>
  <c r="Z841" i="1"/>
  <c r="Z842" i="1"/>
  <c r="Z843" i="1"/>
  <c r="Z844" i="1"/>
  <c r="Z845" i="1"/>
  <c r="Z846" i="1"/>
  <c r="Z849" i="1"/>
  <c r="Z850" i="1"/>
  <c r="Z851" i="1"/>
  <c r="Z852" i="1"/>
  <c r="Z853" i="1"/>
  <c r="Z855" i="1"/>
  <c r="Z856" i="1"/>
  <c r="Z857" i="1"/>
  <c r="Z861" i="1"/>
  <c r="Z862" i="1"/>
  <c r="Z863" i="1"/>
  <c r="Z864" i="1"/>
  <c r="Z865" i="1"/>
  <c r="Z866" i="1"/>
  <c r="Z867" i="1"/>
  <c r="Z868" i="1"/>
  <c r="Z869" i="1"/>
  <c r="Z870" i="1"/>
  <c r="Z873" i="1"/>
  <c r="Z874" i="1"/>
  <c r="Z875" i="1"/>
  <c r="Z877" i="1"/>
  <c r="Z878" i="1"/>
  <c r="Z879" i="1"/>
  <c r="Z880" i="1"/>
  <c r="Z882" i="1"/>
  <c r="Z885" i="1"/>
  <c r="Z886" i="1"/>
  <c r="Z887" i="1"/>
  <c r="Z888" i="1"/>
  <c r="Z889" i="1"/>
  <c r="Z890" i="1"/>
  <c r="Z891" i="1"/>
  <c r="Z892" i="1"/>
  <c r="Z894" i="1"/>
  <c r="Z897" i="1"/>
  <c r="Z898" i="1"/>
  <c r="Z899" i="1"/>
  <c r="Z900" i="1"/>
  <c r="Z901" i="1"/>
  <c r="Z902" i="1"/>
  <c r="Z903" i="1"/>
  <c r="Z904" i="1"/>
  <c r="Z905" i="1"/>
  <c r="Z909" i="1"/>
  <c r="Z910" i="1"/>
  <c r="Z911" i="1"/>
  <c r="Z912" i="1"/>
  <c r="Z913" i="1"/>
  <c r="Z914" i="1"/>
  <c r="Z915" i="1"/>
  <c r="Z916" i="1"/>
  <c r="Z921" i="1"/>
  <c r="Z922" i="1"/>
  <c r="Z923" i="1"/>
  <c r="Z924" i="1"/>
  <c r="Z925" i="1"/>
  <c r="Z926" i="1"/>
  <c r="Z928" i="1"/>
  <c r="Z929" i="1"/>
  <c r="Z930" i="1"/>
  <c r="Z931" i="1"/>
  <c r="Z933" i="1"/>
  <c r="Z934" i="1"/>
  <c r="Z935" i="1"/>
  <c r="Z936" i="1"/>
  <c r="Z937" i="1"/>
  <c r="Z938" i="1"/>
  <c r="Z939" i="1"/>
  <c r="Z940" i="1"/>
  <c r="Z941" i="1"/>
  <c r="Z945" i="1"/>
  <c r="Z946" i="1"/>
  <c r="Z947" i="1"/>
  <c r="Z948" i="1"/>
  <c r="Z949" i="1"/>
  <c r="Z950" i="1"/>
  <c r="Z951" i="1"/>
  <c r="Z952" i="1"/>
  <c r="Z953" i="1"/>
  <c r="Z954" i="1"/>
  <c r="Z958" i="1"/>
  <c r="Z959" i="1"/>
  <c r="Z960" i="1"/>
  <c r="Z962" i="1"/>
  <c r="Z963" i="1"/>
  <c r="Z964" i="1"/>
  <c r="Z965" i="1"/>
  <c r="Z970" i="1"/>
  <c r="Z971" i="1"/>
  <c r="Z972" i="1"/>
  <c r="Z973" i="1"/>
  <c r="Z974" i="1"/>
  <c r="Z975" i="1"/>
  <c r="Z976" i="1"/>
  <c r="Z977" i="1"/>
  <c r="Z981" i="1"/>
  <c r="Z982" i="1"/>
  <c r="Z983" i="1"/>
  <c r="Z984" i="1"/>
  <c r="Z985" i="1"/>
  <c r="Z986" i="1"/>
  <c r="Z987" i="1"/>
  <c r="Z988" i="1"/>
  <c r="Z989" i="1"/>
  <c r="Z993" i="1"/>
  <c r="Z994" i="1"/>
  <c r="Z995" i="1"/>
  <c r="Z996" i="1"/>
  <c r="Z997" i="1"/>
  <c r="Z998" i="1"/>
  <c r="Z999" i="1"/>
  <c r="Z1000" i="1"/>
  <c r="Z9" i="1"/>
  <c r="Z10" i="1"/>
  <c r="Z11" i="1"/>
  <c r="Z12" i="1"/>
  <c r="Z13" i="1"/>
  <c r="Z14" i="1"/>
  <c r="Z15" i="1"/>
  <c r="X9" i="1"/>
  <c r="X10" i="1"/>
  <c r="X11" i="1"/>
  <c r="X12" i="1"/>
  <c r="X13" i="1"/>
  <c r="X14" i="1"/>
  <c r="X16" i="1"/>
  <c r="X18" i="1"/>
  <c r="X20" i="1"/>
  <c r="X21" i="1"/>
  <c r="X22" i="1"/>
  <c r="X23" i="1"/>
  <c r="X24" i="1"/>
  <c r="X25" i="1"/>
  <c r="X26" i="1"/>
  <c r="X28" i="1"/>
  <c r="X30" i="1"/>
  <c r="X31" i="1"/>
  <c r="X32" i="1"/>
  <c r="X33" i="1"/>
  <c r="X34" i="1"/>
  <c r="X35" i="1"/>
  <c r="X36" i="1"/>
  <c r="X37" i="1"/>
  <c r="X38" i="1"/>
  <c r="X39" i="1"/>
  <c r="X40" i="1"/>
  <c r="X42" i="1"/>
  <c r="X43" i="1"/>
  <c r="X44" i="1"/>
  <c r="X45" i="1"/>
  <c r="X46" i="1"/>
  <c r="X47" i="1"/>
  <c r="X48" i="1"/>
  <c r="X49" i="1"/>
  <c r="X50" i="1"/>
  <c r="X54" i="1"/>
  <c r="X56" i="1"/>
  <c r="X57" i="1"/>
  <c r="X58" i="1"/>
  <c r="X59" i="1"/>
  <c r="X60" i="1"/>
  <c r="X61" i="1"/>
  <c r="X62" i="1"/>
  <c r="X63" i="1"/>
  <c r="X65" i="1"/>
  <c r="X66" i="1"/>
  <c r="X67" i="1"/>
  <c r="X68" i="1"/>
  <c r="X69" i="1"/>
  <c r="X70" i="1"/>
  <c r="X71" i="1"/>
  <c r="X72" i="1"/>
  <c r="X73" i="1"/>
  <c r="X74" i="1"/>
  <c r="X76" i="1"/>
  <c r="X78" i="1"/>
  <c r="X79" i="1"/>
  <c r="X80" i="1"/>
  <c r="X82" i="1"/>
  <c r="X83" i="1"/>
  <c r="X84" i="1"/>
  <c r="X85" i="1"/>
  <c r="X86" i="1"/>
  <c r="X87" i="1"/>
  <c r="X88" i="1"/>
  <c r="X90" i="1"/>
  <c r="X91" i="1"/>
  <c r="X92" i="1"/>
  <c r="X93" i="1"/>
  <c r="X94" i="1"/>
  <c r="X95" i="1"/>
  <c r="X96" i="1"/>
  <c r="X97" i="1"/>
  <c r="X98" i="1"/>
  <c r="X100" i="1"/>
  <c r="X102" i="1"/>
  <c r="X103" i="1"/>
  <c r="X104" i="1"/>
  <c r="X105" i="1"/>
  <c r="X106" i="1"/>
  <c r="X107" i="1"/>
  <c r="X108" i="1"/>
  <c r="X109" i="1"/>
  <c r="X110" i="1"/>
  <c r="X111" i="1"/>
  <c r="X112" i="1"/>
  <c r="X114" i="1"/>
  <c r="X115" i="1"/>
  <c r="X116" i="1"/>
  <c r="X117" i="1"/>
  <c r="X118" i="1"/>
  <c r="X119" i="1"/>
  <c r="X120" i="1"/>
  <c r="X121" i="1"/>
  <c r="X122" i="1"/>
  <c r="X123" i="1"/>
  <c r="X124" i="1"/>
  <c r="X126" i="1"/>
  <c r="X127" i="1"/>
  <c r="X128" i="1"/>
  <c r="X129" i="1"/>
  <c r="X130" i="1"/>
  <c r="X131" i="1"/>
  <c r="X132" i="1"/>
  <c r="X133" i="1"/>
  <c r="X134" i="1"/>
  <c r="X136" i="1"/>
  <c r="X138" i="1"/>
  <c r="X139" i="1"/>
  <c r="X140" i="1"/>
  <c r="X141" i="1"/>
  <c r="X142" i="1"/>
  <c r="X143" i="1"/>
  <c r="X144" i="1"/>
  <c r="X145" i="1"/>
  <c r="X146" i="1"/>
  <c r="X148" i="1"/>
  <c r="X150" i="1"/>
  <c r="X151" i="1"/>
  <c r="X152" i="1"/>
  <c r="X153" i="1"/>
  <c r="X154" i="1"/>
  <c r="X155" i="1"/>
  <c r="X157" i="1"/>
  <c r="X159" i="1"/>
  <c r="X161" i="1"/>
  <c r="X162" i="1"/>
  <c r="X163" i="1"/>
  <c r="X164" i="1"/>
  <c r="X165" i="1"/>
  <c r="X166" i="1"/>
  <c r="X167" i="1"/>
  <c r="X168" i="1"/>
  <c r="X169" i="1"/>
  <c r="X170" i="1"/>
  <c r="X172" i="1"/>
  <c r="X174" i="1"/>
  <c r="X175" i="1"/>
  <c r="X176" i="1"/>
  <c r="X177" i="1"/>
  <c r="X178" i="1"/>
  <c r="X179" i="1"/>
  <c r="X180" i="1"/>
  <c r="X181" i="1"/>
  <c r="X182" i="1"/>
  <c r="X183" i="1"/>
  <c r="X184" i="1"/>
  <c r="X186" i="1"/>
  <c r="X187" i="1"/>
  <c r="X188" i="1"/>
  <c r="X190" i="1"/>
  <c r="X191" i="1"/>
  <c r="X192" i="1"/>
  <c r="X193" i="1"/>
  <c r="X194" i="1"/>
  <c r="X195" i="1"/>
  <c r="X198" i="1"/>
  <c r="X199" i="1"/>
  <c r="X200" i="1"/>
  <c r="X202" i="1"/>
  <c r="X203" i="1"/>
  <c r="X204" i="1"/>
  <c r="X205" i="1"/>
  <c r="X206" i="1"/>
  <c r="X208" i="1"/>
  <c r="X210" i="1"/>
  <c r="X211" i="1"/>
  <c r="X212" i="1"/>
  <c r="X213" i="1"/>
  <c r="X214" i="1"/>
  <c r="X215" i="1"/>
  <c r="X216" i="1"/>
  <c r="X217" i="1"/>
  <c r="X218" i="1"/>
  <c r="X219" i="1"/>
  <c r="X222" i="1"/>
  <c r="X223" i="1"/>
  <c r="X224" i="1"/>
  <c r="X225" i="1"/>
  <c r="X227" i="1"/>
  <c r="X228" i="1"/>
  <c r="X229" i="1"/>
  <c r="X230" i="1"/>
  <c r="X232" i="1"/>
  <c r="X234" i="1"/>
  <c r="X235" i="1"/>
  <c r="X236" i="1"/>
  <c r="X237" i="1"/>
  <c r="X238" i="1"/>
  <c r="X239" i="1"/>
  <c r="X240" i="1"/>
  <c r="X241" i="1"/>
  <c r="X242" i="1"/>
  <c r="X244" i="1"/>
  <c r="X246" i="1"/>
  <c r="X247" i="1"/>
  <c r="X248" i="1"/>
  <c r="X250" i="1"/>
  <c r="X251" i="1"/>
  <c r="X252" i="1"/>
  <c r="X253" i="1"/>
  <c r="X254" i="1"/>
  <c r="X255" i="1"/>
  <c r="X256" i="1"/>
  <c r="X258" i="1"/>
  <c r="X260" i="1"/>
  <c r="X261" i="1"/>
  <c r="X262" i="1"/>
  <c r="X263" i="1"/>
  <c r="X264" i="1"/>
  <c r="X265" i="1"/>
  <c r="X266" i="1"/>
  <c r="X267" i="1"/>
  <c r="X268" i="1"/>
  <c r="X270" i="1"/>
  <c r="X271" i="1"/>
  <c r="X272" i="1"/>
  <c r="X274" i="1"/>
  <c r="X275" i="1"/>
  <c r="X276" i="1"/>
  <c r="X277" i="1"/>
  <c r="X278" i="1"/>
  <c r="X280" i="1"/>
  <c r="X282" i="1"/>
  <c r="X283" i="1"/>
  <c r="X284" i="1"/>
  <c r="X285" i="1"/>
  <c r="X287" i="1"/>
  <c r="X288" i="1"/>
  <c r="X289" i="1"/>
  <c r="X290" i="1"/>
  <c r="X291" i="1"/>
  <c r="X292" i="1"/>
  <c r="X294" i="1"/>
  <c r="X295" i="1"/>
  <c r="X296" i="1"/>
  <c r="X297" i="1"/>
  <c r="X298" i="1"/>
  <c r="X299" i="1"/>
  <c r="X300" i="1"/>
  <c r="X301" i="1"/>
  <c r="X302" i="1"/>
  <c r="X304" i="1"/>
  <c r="X306" i="1"/>
  <c r="X307" i="1"/>
  <c r="X308" i="1"/>
  <c r="X309" i="1"/>
  <c r="X310" i="1"/>
  <c r="X311" i="1"/>
  <c r="X312" i="1"/>
  <c r="X313" i="1"/>
  <c r="X314" i="1"/>
  <c r="X315" i="1"/>
  <c r="X316" i="1"/>
  <c r="X318" i="1"/>
  <c r="X319" i="1"/>
  <c r="X320" i="1"/>
  <c r="X321" i="1"/>
  <c r="X322" i="1"/>
  <c r="X323" i="1"/>
  <c r="X324" i="1"/>
  <c r="X325" i="1"/>
  <c r="X326" i="1"/>
  <c r="X327" i="1"/>
  <c r="X328" i="1"/>
  <c r="X330" i="1"/>
  <c r="X331" i="1"/>
  <c r="X332" i="1"/>
  <c r="X335" i="1"/>
  <c r="X336" i="1"/>
  <c r="X337" i="1"/>
  <c r="X342" i="1"/>
  <c r="X344" i="1"/>
  <c r="X345" i="1"/>
  <c r="X346" i="1"/>
  <c r="X347" i="1"/>
  <c r="X348" i="1"/>
  <c r="X349" i="1"/>
  <c r="X350" i="1"/>
  <c r="X351" i="1"/>
  <c r="X352" i="1"/>
  <c r="X354" i="1"/>
  <c r="X355" i="1"/>
  <c r="X356" i="1"/>
  <c r="X357" i="1"/>
  <c r="X358" i="1"/>
  <c r="X359" i="1"/>
  <c r="X360" i="1"/>
  <c r="X361" i="1"/>
  <c r="X362" i="1"/>
  <c r="X363" i="1"/>
  <c r="X364" i="1"/>
  <c r="X366" i="1"/>
  <c r="X367" i="1"/>
  <c r="X368" i="1"/>
  <c r="X370" i="1"/>
  <c r="X371" i="1"/>
  <c r="X372" i="1"/>
  <c r="X373" i="1"/>
  <c r="X375" i="1"/>
  <c r="X376" i="1"/>
  <c r="X378" i="1"/>
  <c r="X379" i="1"/>
  <c r="X380" i="1"/>
  <c r="X381" i="1"/>
  <c r="X382" i="1"/>
  <c r="X383" i="1"/>
  <c r="X384" i="1"/>
  <c r="X385" i="1"/>
  <c r="X386" i="1"/>
  <c r="X387" i="1"/>
  <c r="X388" i="1"/>
  <c r="X390" i="1"/>
  <c r="X391" i="1"/>
  <c r="X392" i="1"/>
  <c r="X393" i="1"/>
  <c r="X394" i="1"/>
  <c r="X395" i="1"/>
  <c r="X396" i="1"/>
  <c r="X397" i="1"/>
  <c r="X398" i="1"/>
  <c r="X399" i="1"/>
  <c r="X400" i="1"/>
  <c r="X402" i="1"/>
  <c r="X403" i="1"/>
  <c r="X404" i="1"/>
  <c r="X405" i="1"/>
  <c r="X406" i="1"/>
  <c r="X407" i="1"/>
  <c r="X408" i="1"/>
  <c r="X409" i="1"/>
  <c r="X410" i="1"/>
  <c r="X411" i="1"/>
  <c r="X412" i="1"/>
  <c r="X414" i="1"/>
  <c r="X415" i="1"/>
  <c r="X416" i="1"/>
  <c r="X417" i="1"/>
  <c r="X418" i="1"/>
  <c r="X419" i="1"/>
  <c r="X420" i="1"/>
  <c r="X421" i="1"/>
  <c r="X423" i="1"/>
  <c r="X426" i="1"/>
  <c r="X427" i="1"/>
  <c r="X428" i="1"/>
  <c r="X430" i="1"/>
  <c r="X431" i="1"/>
  <c r="X432" i="1"/>
  <c r="X433" i="1"/>
  <c r="X434" i="1"/>
  <c r="X435" i="1"/>
  <c r="X436" i="1"/>
  <c r="X439" i="1"/>
  <c r="X440" i="1"/>
  <c r="X441" i="1"/>
  <c r="X442" i="1"/>
  <c r="X443" i="1"/>
  <c r="X444" i="1"/>
  <c r="X445" i="1"/>
  <c r="X446" i="1"/>
  <c r="X447" i="1"/>
  <c r="X450" i="1"/>
  <c r="X451" i="1"/>
  <c r="X452" i="1"/>
  <c r="X453" i="1"/>
  <c r="X454" i="1"/>
  <c r="X455" i="1"/>
  <c r="X456" i="1"/>
  <c r="X457" i="1"/>
  <c r="X458" i="1"/>
  <c r="X459" i="1"/>
  <c r="X460" i="1"/>
  <c r="X462" i="1"/>
  <c r="X463" i="1"/>
  <c r="X464" i="1"/>
  <c r="X466" i="1"/>
  <c r="X467" i="1"/>
  <c r="X468" i="1"/>
  <c r="X469" i="1"/>
  <c r="X470" i="1"/>
  <c r="X471" i="1"/>
  <c r="X472" i="1"/>
  <c r="X474" i="1"/>
  <c r="X475" i="1"/>
  <c r="X476" i="1"/>
  <c r="X477" i="1"/>
  <c r="X478" i="1"/>
  <c r="X479" i="1"/>
  <c r="X480" i="1"/>
  <c r="X481" i="1"/>
  <c r="X482" i="1"/>
  <c r="X483" i="1"/>
  <c r="X484" i="1"/>
  <c r="X486" i="1"/>
  <c r="X487" i="1"/>
  <c r="X488" i="1"/>
  <c r="X489" i="1"/>
  <c r="X490" i="1"/>
  <c r="X491" i="1"/>
  <c r="X492" i="1"/>
  <c r="X493" i="1"/>
  <c r="X494" i="1"/>
  <c r="X495" i="1"/>
  <c r="X496" i="1"/>
  <c r="X498" i="1"/>
  <c r="X499" i="1"/>
  <c r="X500" i="1"/>
  <c r="X501" i="1"/>
  <c r="X503" i="1"/>
  <c r="X504" i="1"/>
  <c r="X505" i="1"/>
  <c r="X507" i="1"/>
  <c r="X508" i="1"/>
  <c r="X510" i="1"/>
  <c r="X511" i="1"/>
  <c r="X512" i="1"/>
  <c r="X513" i="1"/>
  <c r="X514" i="1"/>
  <c r="X515" i="1"/>
  <c r="X516" i="1"/>
  <c r="X517" i="1"/>
  <c r="X518" i="1"/>
  <c r="X519" i="1"/>
  <c r="X520" i="1"/>
  <c r="X522" i="1"/>
  <c r="X523" i="1"/>
  <c r="X524" i="1"/>
  <c r="X525" i="1"/>
  <c r="X526" i="1"/>
  <c r="X527" i="1"/>
  <c r="X528" i="1"/>
  <c r="X529" i="1"/>
  <c r="X531" i="1"/>
  <c r="X534" i="1"/>
  <c r="X535" i="1"/>
  <c r="X536" i="1"/>
  <c r="X537" i="1"/>
  <c r="X538" i="1"/>
  <c r="X539" i="1"/>
  <c r="X540" i="1"/>
  <c r="X541" i="1"/>
  <c r="X542" i="1"/>
  <c r="X543" i="1"/>
  <c r="X544" i="1"/>
  <c r="X546" i="1"/>
  <c r="X547" i="1"/>
  <c r="X548" i="1"/>
  <c r="X550" i="1"/>
  <c r="X551" i="1"/>
  <c r="X552" i="1"/>
  <c r="X553" i="1"/>
  <c r="X554" i="1"/>
  <c r="X555" i="1"/>
  <c r="X556" i="1"/>
  <c r="X558" i="1"/>
  <c r="X559" i="1"/>
  <c r="X560" i="1"/>
  <c r="X561" i="1"/>
  <c r="X562" i="1"/>
  <c r="X563" i="1"/>
  <c r="X564" i="1"/>
  <c r="X565" i="1"/>
  <c r="X566" i="1"/>
  <c r="X567" i="1"/>
  <c r="X568" i="1"/>
  <c r="X570" i="1"/>
  <c r="X571" i="1"/>
  <c r="X572" i="1"/>
  <c r="X573" i="1"/>
  <c r="X574" i="1"/>
  <c r="X575" i="1"/>
  <c r="X576" i="1"/>
  <c r="X577" i="1"/>
  <c r="X578" i="1"/>
  <c r="X579" i="1"/>
  <c r="X580" i="1"/>
  <c r="X582" i="1"/>
  <c r="X583" i="1"/>
  <c r="X584" i="1"/>
  <c r="X585" i="1"/>
  <c r="X586" i="1"/>
  <c r="X587" i="1"/>
  <c r="X588" i="1"/>
  <c r="X589" i="1"/>
  <c r="X590" i="1"/>
  <c r="X591" i="1"/>
  <c r="X592" i="1"/>
  <c r="X594" i="1"/>
  <c r="X595" i="1"/>
  <c r="X596" i="1"/>
  <c r="X597" i="1"/>
  <c r="X598" i="1"/>
  <c r="X599" i="1"/>
  <c r="X600" i="1"/>
  <c r="X601" i="1"/>
  <c r="X602" i="1"/>
  <c r="X603" i="1"/>
  <c r="X604" i="1"/>
  <c r="X606" i="1"/>
  <c r="X607" i="1"/>
  <c r="X608" i="1"/>
  <c r="X609" i="1"/>
  <c r="X610" i="1"/>
  <c r="X611" i="1"/>
  <c r="X612" i="1"/>
  <c r="X613" i="1"/>
  <c r="X614" i="1"/>
  <c r="X615" i="1"/>
  <c r="X618" i="1"/>
  <c r="X620" i="1"/>
  <c r="X621" i="1"/>
  <c r="X622" i="1"/>
  <c r="X623" i="1"/>
  <c r="X624" i="1"/>
  <c r="X625" i="1"/>
  <c r="X626" i="1"/>
  <c r="X627" i="1"/>
  <c r="X628" i="1"/>
  <c r="X630" i="1"/>
  <c r="X631" i="1"/>
  <c r="X632" i="1"/>
  <c r="X633" i="1"/>
  <c r="X634" i="1"/>
  <c r="X635" i="1"/>
  <c r="X636" i="1"/>
  <c r="X637" i="1"/>
  <c r="X638" i="1"/>
  <c r="X639" i="1"/>
  <c r="X640" i="1"/>
  <c r="X642" i="1"/>
  <c r="X643" i="1"/>
  <c r="X644" i="1"/>
  <c r="X645" i="1"/>
  <c r="X647" i="1"/>
  <c r="X648" i="1"/>
  <c r="X649" i="1"/>
  <c r="X652" i="1"/>
  <c r="X654" i="1"/>
  <c r="X655" i="1"/>
  <c r="X656" i="1"/>
  <c r="X657" i="1"/>
  <c r="X658" i="1"/>
  <c r="X659" i="1"/>
  <c r="X660" i="1"/>
  <c r="X661" i="1"/>
  <c r="X662" i="1"/>
  <c r="X663" i="1"/>
  <c r="X664" i="1"/>
  <c r="X666" i="1"/>
  <c r="X667" i="1"/>
  <c r="X668" i="1"/>
  <c r="X669" i="1"/>
  <c r="X670" i="1"/>
  <c r="X671" i="1"/>
  <c r="X672" i="1"/>
  <c r="X673" i="1"/>
  <c r="X674" i="1"/>
  <c r="X675" i="1"/>
  <c r="X678" i="1"/>
  <c r="X679" i="1"/>
  <c r="X680" i="1"/>
  <c r="X681" i="1"/>
  <c r="X682" i="1"/>
  <c r="X683" i="1"/>
  <c r="X684" i="1"/>
  <c r="X685" i="1"/>
  <c r="X686" i="1"/>
  <c r="X688" i="1"/>
  <c r="X690" i="1"/>
  <c r="X691" i="1"/>
  <c r="X692" i="1"/>
  <c r="X693" i="1"/>
  <c r="X694" i="1"/>
  <c r="X695" i="1"/>
  <c r="X696" i="1"/>
  <c r="X697" i="1"/>
  <c r="X698" i="1"/>
  <c r="X699" i="1"/>
  <c r="X702" i="1"/>
  <c r="X703" i="1"/>
  <c r="X704" i="1"/>
  <c r="X705" i="1"/>
  <c r="X707" i="1"/>
  <c r="X708" i="1"/>
  <c r="X709" i="1"/>
  <c r="X710" i="1"/>
  <c r="X711" i="1"/>
  <c r="X714" i="1"/>
  <c r="X715" i="1"/>
  <c r="X716" i="1"/>
  <c r="X717" i="1"/>
  <c r="X718" i="1"/>
  <c r="X719" i="1"/>
  <c r="X720" i="1"/>
  <c r="X721" i="1"/>
  <c r="X722" i="1"/>
  <c r="X723" i="1"/>
  <c r="X724" i="1"/>
  <c r="X726" i="1"/>
  <c r="X727" i="1"/>
  <c r="X728" i="1"/>
  <c r="X729" i="1"/>
  <c r="X730" i="1"/>
  <c r="X731" i="1"/>
  <c r="X732" i="1"/>
  <c r="X733" i="1"/>
  <c r="X734" i="1"/>
  <c r="X736" i="1"/>
  <c r="X738" i="1"/>
  <c r="X739" i="1"/>
  <c r="X740" i="1"/>
  <c r="X741" i="1"/>
  <c r="X743" i="1"/>
  <c r="X744" i="1"/>
  <c r="X745" i="1"/>
  <c r="X746" i="1"/>
  <c r="X747" i="1"/>
  <c r="X750" i="1"/>
  <c r="X752" i="1"/>
  <c r="X753" i="1"/>
  <c r="X754" i="1"/>
  <c r="X755" i="1"/>
  <c r="X756" i="1"/>
  <c r="X757" i="1"/>
  <c r="X758" i="1"/>
  <c r="X759" i="1"/>
  <c r="X760" i="1"/>
  <c r="X762" i="1"/>
  <c r="X763" i="1"/>
  <c r="X764" i="1"/>
  <c r="X765" i="1"/>
  <c r="X766" i="1"/>
  <c r="X767" i="1"/>
  <c r="X768" i="1"/>
  <c r="X769" i="1"/>
  <c r="X770" i="1"/>
  <c r="X771" i="1"/>
  <c r="X772" i="1"/>
  <c r="X774" i="1"/>
  <c r="X775" i="1"/>
  <c r="X776" i="1"/>
  <c r="X777" i="1"/>
  <c r="X778" i="1"/>
  <c r="X779" i="1"/>
  <c r="X780" i="1"/>
  <c r="X781" i="1"/>
  <c r="X782" i="1"/>
  <c r="X784" i="1"/>
  <c r="X786" i="1"/>
  <c r="X787" i="1"/>
  <c r="X788" i="1"/>
  <c r="X789" i="1"/>
  <c r="X790" i="1"/>
  <c r="X791" i="1"/>
  <c r="X792" i="1"/>
  <c r="X793" i="1"/>
  <c r="X795" i="1"/>
  <c r="X798" i="1"/>
  <c r="X799" i="1"/>
  <c r="X800" i="1"/>
  <c r="X801" i="1"/>
  <c r="X802" i="1"/>
  <c r="X803" i="1"/>
  <c r="X804" i="1"/>
  <c r="X805" i="1"/>
  <c r="X806" i="1"/>
  <c r="X807" i="1"/>
  <c r="X808" i="1"/>
  <c r="X810" i="1"/>
  <c r="X811" i="1"/>
  <c r="X812" i="1"/>
  <c r="X813" i="1"/>
  <c r="X815" i="1"/>
  <c r="X816" i="1"/>
  <c r="X817" i="1"/>
  <c r="X822" i="1"/>
  <c r="X823" i="1"/>
  <c r="X824" i="1"/>
  <c r="X825" i="1"/>
  <c r="X826" i="1"/>
  <c r="X827" i="1"/>
  <c r="X828" i="1"/>
  <c r="X829" i="1"/>
  <c r="X830" i="1"/>
  <c r="X831" i="1"/>
  <c r="X834" i="1"/>
  <c r="X835" i="1"/>
  <c r="X836" i="1"/>
  <c r="X837" i="1"/>
  <c r="X838" i="1"/>
  <c r="X839" i="1"/>
  <c r="X840" i="1"/>
  <c r="X841" i="1"/>
  <c r="X842" i="1"/>
  <c r="X843" i="1"/>
  <c r="X846" i="1"/>
  <c r="X847" i="1"/>
  <c r="X848" i="1"/>
  <c r="X849" i="1"/>
  <c r="X850" i="1"/>
  <c r="X851" i="1"/>
  <c r="X852" i="1"/>
  <c r="X853" i="1"/>
  <c r="X855" i="1"/>
  <c r="X858" i="1"/>
  <c r="X859" i="1"/>
  <c r="X860" i="1"/>
  <c r="X861" i="1"/>
  <c r="X862" i="1"/>
  <c r="X863" i="1"/>
  <c r="X864" i="1"/>
  <c r="X865" i="1"/>
  <c r="X867" i="1"/>
  <c r="X870" i="1"/>
  <c r="X871" i="1"/>
  <c r="X872" i="1"/>
  <c r="X873" i="1"/>
  <c r="X874" i="1"/>
  <c r="X875" i="1"/>
  <c r="X876" i="1"/>
  <c r="X877" i="1"/>
  <c r="X879" i="1"/>
  <c r="X882" i="1"/>
  <c r="X883" i="1"/>
  <c r="X884" i="1"/>
  <c r="X885" i="1"/>
  <c r="X887" i="1"/>
  <c r="X888" i="1"/>
  <c r="X889" i="1"/>
  <c r="X891" i="1"/>
  <c r="X894" i="1"/>
  <c r="X895" i="1"/>
  <c r="X896" i="1"/>
  <c r="X897" i="1"/>
  <c r="X898" i="1"/>
  <c r="X899" i="1"/>
  <c r="X900" i="1"/>
  <c r="X901" i="1"/>
  <c r="X906" i="1"/>
  <c r="X907" i="1"/>
  <c r="X908" i="1"/>
  <c r="X909" i="1"/>
  <c r="X910" i="1"/>
  <c r="X911" i="1"/>
  <c r="X912" i="1"/>
  <c r="X913" i="1"/>
  <c r="X914" i="1"/>
  <c r="X915" i="1"/>
  <c r="X918" i="1"/>
  <c r="X919" i="1"/>
  <c r="X920" i="1"/>
  <c r="X921" i="1"/>
  <c r="X922" i="1"/>
  <c r="X923" i="1"/>
  <c r="X924" i="1"/>
  <c r="X925" i="1"/>
  <c r="X928" i="1"/>
  <c r="X930" i="1"/>
  <c r="X931" i="1"/>
  <c r="X932" i="1"/>
  <c r="X933" i="1"/>
  <c r="X934" i="1"/>
  <c r="X935" i="1"/>
  <c r="X936" i="1"/>
  <c r="X937" i="1"/>
  <c r="X938" i="1"/>
  <c r="X942" i="1"/>
  <c r="X943" i="1"/>
  <c r="X944" i="1"/>
  <c r="X945" i="1"/>
  <c r="X946" i="1"/>
  <c r="X948" i="1"/>
  <c r="X949" i="1"/>
  <c r="X950" i="1"/>
  <c r="X951" i="1"/>
  <c r="X952" i="1"/>
  <c r="X954" i="1"/>
  <c r="X955" i="1"/>
  <c r="X956" i="1"/>
  <c r="X957" i="1"/>
  <c r="X958" i="1"/>
  <c r="X959" i="1"/>
  <c r="X960" i="1"/>
  <c r="X961" i="1"/>
  <c r="X962" i="1"/>
  <c r="X964" i="1"/>
  <c r="X966" i="1"/>
  <c r="X967" i="1"/>
  <c r="X968" i="1"/>
  <c r="X970" i="1"/>
  <c r="X971" i="1"/>
  <c r="X972" i="1"/>
  <c r="X973" i="1"/>
  <c r="X974" i="1"/>
  <c r="X976" i="1"/>
  <c r="X978" i="1"/>
  <c r="X979" i="1"/>
  <c r="X980" i="1"/>
  <c r="X981" i="1"/>
  <c r="X982" i="1"/>
  <c r="X983" i="1"/>
  <c r="X984" i="1"/>
  <c r="X985" i="1"/>
  <c r="X986" i="1"/>
  <c r="X988" i="1"/>
  <c r="X990" i="1"/>
  <c r="X991" i="1"/>
  <c r="X992" i="1"/>
  <c r="X993" i="1"/>
  <c r="X994" i="1"/>
  <c r="X995" i="1"/>
  <c r="X996" i="1"/>
  <c r="X997" i="1"/>
  <c r="X998" i="1"/>
  <c r="X999" i="1"/>
  <c r="V720" i="1"/>
  <c r="T9" i="1"/>
  <c r="T10" i="1"/>
  <c r="T11" i="1"/>
  <c r="T12" i="1"/>
  <c r="T14" i="1"/>
  <c r="T15" i="1"/>
  <c r="T16" i="1"/>
  <c r="T17" i="1"/>
  <c r="T18" i="1"/>
  <c r="T19" i="1"/>
  <c r="T20" i="1"/>
  <c r="T21" i="1"/>
  <c r="T22" i="1"/>
  <c r="T23" i="1"/>
  <c r="T25" i="1"/>
  <c r="T26" i="1"/>
  <c r="T27" i="1"/>
  <c r="T28" i="1"/>
  <c r="T29" i="1"/>
  <c r="T30" i="1"/>
  <c r="T31" i="1"/>
  <c r="T32" i="1"/>
  <c r="T33" i="1"/>
  <c r="T34" i="1"/>
  <c r="T35" i="1"/>
  <c r="T36" i="1"/>
  <c r="T38" i="1"/>
  <c r="T39" i="1"/>
  <c r="T40" i="1"/>
  <c r="T41" i="1"/>
  <c r="T42" i="1"/>
  <c r="T43" i="1"/>
  <c r="T44" i="1"/>
  <c r="T45" i="1"/>
  <c r="T46" i="1"/>
  <c r="T47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4" i="1"/>
  <c r="T135" i="1"/>
  <c r="T136" i="1"/>
  <c r="T137" i="1"/>
  <c r="T138" i="1"/>
  <c r="T139" i="1"/>
  <c r="T140" i="1"/>
  <c r="T141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6" i="1"/>
  <c r="T207" i="1"/>
  <c r="T208" i="1"/>
  <c r="T209" i="1"/>
  <c r="T210" i="1"/>
  <c r="T211" i="1"/>
  <c r="T212" i="1"/>
  <c r="T213" i="1"/>
  <c r="T214" i="1"/>
  <c r="T215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30" i="1"/>
  <c r="T231" i="1"/>
  <c r="T232" i="1"/>
  <c r="T233" i="1"/>
  <c r="T234" i="1"/>
  <c r="T235" i="1"/>
  <c r="T236" i="1"/>
  <c r="T237" i="1"/>
  <c r="T238" i="1"/>
  <c r="T239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8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3" i="1"/>
  <c r="T314" i="1"/>
  <c r="T315" i="1"/>
  <c r="T316" i="1"/>
  <c r="T317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4" i="1"/>
  <c r="T435" i="1"/>
  <c r="T436" i="1"/>
  <c r="T437" i="1"/>
  <c r="T439" i="1"/>
  <c r="T440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4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2" i="1"/>
  <c r="T543" i="1"/>
  <c r="T544" i="1"/>
  <c r="T545" i="1"/>
  <c r="T546" i="1"/>
  <c r="T547" i="1"/>
  <c r="T548" i="1"/>
  <c r="T549" i="1"/>
  <c r="T550" i="1"/>
  <c r="T551" i="1"/>
  <c r="T552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90" i="1"/>
  <c r="T591" i="1"/>
  <c r="T592" i="1"/>
  <c r="T593" i="1"/>
  <c r="T594" i="1"/>
  <c r="T595" i="1"/>
  <c r="T596" i="1"/>
  <c r="T597" i="1"/>
  <c r="T598" i="1"/>
  <c r="T599" i="1"/>
  <c r="T600" i="1"/>
  <c r="T602" i="1"/>
  <c r="T603" i="1"/>
  <c r="T604" i="1"/>
  <c r="T605" i="1"/>
  <c r="T606" i="1"/>
  <c r="T607" i="1"/>
  <c r="T608" i="1"/>
  <c r="T609" i="1"/>
  <c r="T610" i="1"/>
  <c r="T611" i="1"/>
  <c r="T612" i="1"/>
  <c r="T614" i="1"/>
  <c r="T615" i="1"/>
  <c r="T616" i="1"/>
  <c r="T617" i="1"/>
  <c r="T618" i="1"/>
  <c r="T619" i="1"/>
  <c r="T620" i="1"/>
  <c r="T621" i="1"/>
  <c r="T622" i="1"/>
  <c r="T623" i="1"/>
  <c r="T624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3" i="1"/>
  <c r="T644" i="1"/>
  <c r="T645" i="1"/>
  <c r="T647" i="1"/>
  <c r="T648" i="1"/>
  <c r="T649" i="1"/>
  <c r="T650" i="1"/>
  <c r="T651" i="1"/>
  <c r="T652" i="1"/>
  <c r="T653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4" i="1"/>
  <c r="T675" i="1"/>
  <c r="T676" i="1"/>
  <c r="T677" i="1"/>
  <c r="T678" i="1"/>
  <c r="T679" i="1"/>
  <c r="T680" i="1"/>
  <c r="T681" i="1"/>
  <c r="T682" i="1"/>
  <c r="T683" i="1"/>
  <c r="T684" i="1"/>
  <c r="T686" i="1"/>
  <c r="T687" i="1"/>
  <c r="T688" i="1"/>
  <c r="T689" i="1"/>
  <c r="T690" i="1"/>
  <c r="T691" i="1"/>
  <c r="T692" i="1"/>
  <c r="T693" i="1"/>
  <c r="T695" i="1"/>
  <c r="T696" i="1"/>
  <c r="T698" i="1"/>
  <c r="T699" i="1"/>
  <c r="T700" i="1"/>
  <c r="T701" i="1"/>
  <c r="T702" i="1"/>
  <c r="T703" i="1"/>
  <c r="T704" i="1"/>
  <c r="T705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2" i="1"/>
  <c r="T723" i="1"/>
  <c r="T724" i="1"/>
  <c r="T725" i="1"/>
  <c r="T726" i="1"/>
  <c r="T727" i="1"/>
  <c r="T728" i="1"/>
  <c r="T729" i="1"/>
  <c r="T730" i="1"/>
  <c r="T731" i="1"/>
  <c r="T732" i="1"/>
  <c r="T734" i="1"/>
  <c r="T735" i="1"/>
  <c r="T736" i="1"/>
  <c r="T737" i="1"/>
  <c r="T738" i="1"/>
  <c r="T739" i="1"/>
  <c r="T740" i="1"/>
  <c r="T741" i="1"/>
  <c r="T742" i="1"/>
  <c r="T743" i="1"/>
  <c r="T744" i="1"/>
  <c r="T746" i="1"/>
  <c r="T747" i="1"/>
  <c r="T748" i="1"/>
  <c r="T749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70" i="1"/>
  <c r="T771" i="1"/>
  <c r="T772" i="1"/>
  <c r="T773" i="1"/>
  <c r="T774" i="1"/>
  <c r="T775" i="1"/>
  <c r="T776" i="1"/>
  <c r="T777" i="1"/>
  <c r="T778" i="1"/>
  <c r="T779" i="1"/>
  <c r="T782" i="1"/>
  <c r="T783" i="1"/>
  <c r="T784" i="1"/>
  <c r="T785" i="1"/>
  <c r="T786" i="1"/>
  <c r="T787" i="1"/>
  <c r="T788" i="1"/>
  <c r="T789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6" i="1"/>
  <c r="T807" i="1"/>
  <c r="T808" i="1"/>
  <c r="T809" i="1"/>
  <c r="T810" i="1"/>
  <c r="T811" i="1"/>
  <c r="T812" i="1"/>
  <c r="T813" i="1"/>
  <c r="T814" i="1"/>
  <c r="T815" i="1"/>
  <c r="T816" i="1"/>
  <c r="T817" i="1"/>
  <c r="T818" i="1"/>
  <c r="T819" i="1"/>
  <c r="T820" i="1"/>
  <c r="T821" i="1"/>
  <c r="T822" i="1"/>
  <c r="T823" i="1"/>
  <c r="T824" i="1"/>
  <c r="T825" i="1"/>
  <c r="T826" i="1"/>
  <c r="T827" i="1"/>
  <c r="T828" i="1"/>
  <c r="T830" i="1"/>
  <c r="T831" i="1"/>
  <c r="T832" i="1"/>
  <c r="T833" i="1"/>
  <c r="T834" i="1"/>
  <c r="T835" i="1"/>
  <c r="T836" i="1"/>
  <c r="T837" i="1"/>
  <c r="T838" i="1"/>
  <c r="T839" i="1"/>
  <c r="T840" i="1"/>
  <c r="T842" i="1"/>
  <c r="T843" i="1"/>
  <c r="T844" i="1"/>
  <c r="T845" i="1"/>
  <c r="T846" i="1"/>
  <c r="T847" i="1"/>
  <c r="T848" i="1"/>
  <c r="T849" i="1"/>
  <c r="T851" i="1"/>
  <c r="T852" i="1"/>
  <c r="T854" i="1"/>
  <c r="T855" i="1"/>
  <c r="T856" i="1"/>
  <c r="T857" i="1"/>
  <c r="T858" i="1"/>
  <c r="T859" i="1"/>
  <c r="T860" i="1"/>
  <c r="T861" i="1"/>
  <c r="T862" i="1"/>
  <c r="T863" i="1"/>
  <c r="T864" i="1"/>
  <c r="T866" i="1"/>
  <c r="T867" i="1"/>
  <c r="T868" i="1"/>
  <c r="T869" i="1"/>
  <c r="T870" i="1"/>
  <c r="T871" i="1"/>
  <c r="T872" i="1"/>
  <c r="T873" i="1"/>
  <c r="T874" i="1"/>
  <c r="T875" i="1"/>
  <c r="T876" i="1"/>
  <c r="T878" i="1"/>
  <c r="T879" i="1"/>
  <c r="T880" i="1"/>
  <c r="T881" i="1"/>
  <c r="T882" i="1"/>
  <c r="T883" i="1"/>
  <c r="T884" i="1"/>
  <c r="T885" i="1"/>
  <c r="T887" i="1"/>
  <c r="T888" i="1"/>
  <c r="T890" i="1"/>
  <c r="T891" i="1"/>
  <c r="T892" i="1"/>
  <c r="T893" i="1"/>
  <c r="T894" i="1"/>
  <c r="T895" i="1"/>
  <c r="T896" i="1"/>
  <c r="T897" i="1"/>
  <c r="T898" i="1"/>
  <c r="T899" i="1"/>
  <c r="T900" i="1"/>
  <c r="T902" i="1"/>
  <c r="T903" i="1"/>
  <c r="T904" i="1"/>
  <c r="T905" i="1"/>
  <c r="T906" i="1"/>
  <c r="T907" i="1"/>
  <c r="T908" i="1"/>
  <c r="T909" i="1"/>
  <c r="T910" i="1"/>
  <c r="T911" i="1"/>
  <c r="T912" i="1"/>
  <c r="T914" i="1"/>
  <c r="T915" i="1"/>
  <c r="T917" i="1"/>
  <c r="T918" i="1"/>
  <c r="T919" i="1"/>
  <c r="T920" i="1"/>
  <c r="T921" i="1"/>
  <c r="T922" i="1"/>
  <c r="T923" i="1"/>
  <c r="T924" i="1"/>
  <c r="T926" i="1"/>
  <c r="T928" i="1"/>
  <c r="T929" i="1"/>
  <c r="T930" i="1"/>
  <c r="T931" i="1"/>
  <c r="T932" i="1"/>
  <c r="T933" i="1"/>
  <c r="T934" i="1"/>
  <c r="T935" i="1"/>
  <c r="T936" i="1"/>
  <c r="T937" i="1"/>
  <c r="T938" i="1"/>
  <c r="T939" i="1"/>
  <c r="T940" i="1"/>
  <c r="T941" i="1"/>
  <c r="T942" i="1"/>
  <c r="T943" i="1"/>
  <c r="T944" i="1"/>
  <c r="T945" i="1"/>
  <c r="T946" i="1"/>
  <c r="T947" i="1"/>
  <c r="T948" i="1"/>
  <c r="T950" i="1"/>
  <c r="T951" i="1"/>
  <c r="T952" i="1"/>
  <c r="T953" i="1"/>
  <c r="T954" i="1"/>
  <c r="T955" i="1"/>
  <c r="T956" i="1"/>
  <c r="T957" i="1"/>
  <c r="T958" i="1"/>
  <c r="T960" i="1"/>
  <c r="T961" i="1"/>
  <c r="T962" i="1"/>
  <c r="T963" i="1"/>
  <c r="T964" i="1"/>
  <c r="T965" i="1"/>
  <c r="T966" i="1"/>
  <c r="T967" i="1"/>
  <c r="T968" i="1"/>
  <c r="T969" i="1"/>
  <c r="T970" i="1"/>
  <c r="T971" i="1"/>
  <c r="T972" i="1"/>
  <c r="T973" i="1"/>
  <c r="T974" i="1"/>
  <c r="T975" i="1"/>
  <c r="T976" i="1"/>
  <c r="T977" i="1"/>
  <c r="T978" i="1"/>
  <c r="T980" i="1"/>
  <c r="T981" i="1"/>
  <c r="T982" i="1"/>
  <c r="T983" i="1"/>
  <c r="T984" i="1"/>
  <c r="T986" i="1"/>
  <c r="T987" i="1"/>
  <c r="T988" i="1"/>
  <c r="T989" i="1"/>
  <c r="T990" i="1"/>
  <c r="T992" i="1"/>
  <c r="T993" i="1"/>
  <c r="T994" i="1"/>
  <c r="T995" i="1"/>
  <c r="T996" i="1"/>
  <c r="T999" i="1"/>
  <c r="T1000" i="1"/>
  <c r="R9" i="1"/>
  <c r="R10" i="1"/>
  <c r="R11" i="1"/>
  <c r="R12" i="1"/>
  <c r="R13" i="1"/>
  <c r="R14" i="1"/>
  <c r="R15" i="1"/>
  <c r="R16" i="1"/>
  <c r="R17" i="1"/>
  <c r="R19" i="1"/>
  <c r="R20" i="1"/>
  <c r="R21" i="1"/>
  <c r="R22" i="1"/>
  <c r="R23" i="1"/>
  <c r="R24" i="1"/>
  <c r="R25" i="1"/>
  <c r="R26" i="1"/>
  <c r="R27" i="1"/>
  <c r="R28" i="1"/>
  <c r="R29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5" i="1"/>
  <c r="R96" i="1"/>
  <c r="R97" i="1"/>
  <c r="R98" i="1"/>
  <c r="R99" i="1"/>
  <c r="R100" i="1"/>
  <c r="R101" i="1"/>
  <c r="R102" i="1"/>
  <c r="R103" i="1"/>
  <c r="R104" i="1"/>
  <c r="R105" i="1"/>
  <c r="R107" i="1"/>
  <c r="R108" i="1"/>
  <c r="R109" i="1"/>
  <c r="R110" i="1"/>
  <c r="R111" i="1"/>
  <c r="R112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10" i="1"/>
  <c r="R211" i="1"/>
  <c r="R212" i="1"/>
  <c r="R213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6" i="1"/>
  <c r="R367" i="1"/>
  <c r="R369" i="1"/>
  <c r="R370" i="1"/>
  <c r="R371" i="1"/>
  <c r="R372" i="1"/>
  <c r="R373" i="1"/>
  <c r="R374" i="1"/>
  <c r="R375" i="1"/>
  <c r="R376" i="1"/>
  <c r="R378" i="1"/>
  <c r="R379" i="1"/>
  <c r="R380" i="1"/>
  <c r="R381" i="1"/>
  <c r="R382" i="1"/>
  <c r="R383" i="1"/>
  <c r="R384" i="1"/>
  <c r="R385" i="1"/>
  <c r="R386" i="1"/>
  <c r="R387" i="1"/>
  <c r="R388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5" i="1"/>
  <c r="R506" i="1"/>
  <c r="R507" i="1"/>
  <c r="R508" i="1"/>
  <c r="R509" i="1"/>
  <c r="R510" i="1"/>
  <c r="R511" i="1"/>
  <c r="R512" i="1"/>
  <c r="R513" i="1"/>
  <c r="R515" i="1"/>
  <c r="R516" i="1"/>
  <c r="R517" i="1"/>
  <c r="R518" i="1"/>
  <c r="R519" i="1"/>
  <c r="R520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6" i="1"/>
  <c r="R547" i="1"/>
  <c r="R548" i="1"/>
  <c r="R549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20" i="1"/>
  <c r="R621" i="1"/>
  <c r="R622" i="1"/>
  <c r="R623" i="1"/>
  <c r="R624" i="1"/>
  <c r="R625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4" i="1"/>
  <c r="R655" i="1"/>
  <c r="R656" i="1"/>
  <c r="R657" i="1"/>
  <c r="R658" i="1"/>
  <c r="R659" i="1"/>
  <c r="R660" i="1"/>
  <c r="R661" i="1"/>
  <c r="R662" i="1"/>
  <c r="R663" i="1"/>
  <c r="R664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4" i="1"/>
  <c r="R775" i="1"/>
  <c r="R776" i="1"/>
  <c r="R777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8" i="1"/>
  <c r="R929" i="1"/>
  <c r="R931" i="1"/>
  <c r="R932" i="1"/>
  <c r="R933" i="1"/>
  <c r="R934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6" i="1"/>
  <c r="R977" i="1"/>
  <c r="R978" i="1"/>
  <c r="R979" i="1"/>
  <c r="R980" i="1"/>
  <c r="R981" i="1"/>
  <c r="R982" i="1"/>
  <c r="R984" i="1"/>
  <c r="R985" i="1"/>
  <c r="R986" i="1"/>
  <c r="R987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AB9" i="1"/>
  <c r="AD9" i="1"/>
  <c r="AH9" i="1"/>
  <c r="AD10" i="1"/>
  <c r="AH10" i="1"/>
  <c r="AF11" i="1"/>
  <c r="AH11" i="1"/>
  <c r="AF12" i="1"/>
  <c r="AH12" i="1"/>
  <c r="T13" i="1"/>
  <c r="AB13" i="1"/>
  <c r="AH13" i="1"/>
  <c r="AF14" i="1"/>
  <c r="AH14" i="1"/>
  <c r="X15" i="1"/>
  <c r="AB15" i="1"/>
  <c r="AD15" i="1"/>
  <c r="AF15" i="1"/>
  <c r="AF16" i="1"/>
  <c r="X17" i="1"/>
  <c r="AF17" i="1"/>
  <c r="Z18" i="1"/>
  <c r="AD18" i="1"/>
  <c r="AF18" i="1"/>
  <c r="Z19" i="1"/>
  <c r="AB19" i="1"/>
  <c r="Z20" i="1"/>
  <c r="AB21" i="1"/>
  <c r="AD21" i="1"/>
  <c r="AH21" i="1"/>
  <c r="AD22" i="1"/>
  <c r="AH22" i="1"/>
  <c r="AF23" i="1"/>
  <c r="AH23" i="1"/>
  <c r="T24" i="1"/>
  <c r="Z24" i="1"/>
  <c r="AF24" i="1"/>
  <c r="AH24" i="1"/>
  <c r="AB25" i="1"/>
  <c r="AF25" i="1"/>
  <c r="AH25" i="1"/>
  <c r="AF26" i="1"/>
  <c r="AH26" i="1"/>
  <c r="X27" i="1"/>
  <c r="AB27" i="1"/>
  <c r="AD27" i="1"/>
  <c r="AF27" i="1"/>
  <c r="AF28" i="1"/>
  <c r="X29" i="1"/>
  <c r="AF29" i="1"/>
  <c r="V30" i="1"/>
  <c r="Z30" i="1"/>
  <c r="AB30" i="1"/>
  <c r="AD30" i="1"/>
  <c r="AF30" i="1"/>
  <c r="Z31" i="1"/>
  <c r="AB31" i="1"/>
  <c r="Z32" i="1"/>
  <c r="AB33" i="1"/>
  <c r="AD33" i="1"/>
  <c r="AH33" i="1"/>
  <c r="AD34" i="1"/>
  <c r="AH34" i="1"/>
  <c r="AF35" i="1"/>
  <c r="AH35" i="1"/>
  <c r="Z36" i="1"/>
  <c r="AF36" i="1"/>
  <c r="AH36" i="1"/>
  <c r="T37" i="1"/>
  <c r="AB37" i="1"/>
  <c r="AH37" i="1"/>
  <c r="AF38" i="1"/>
  <c r="AH38" i="1"/>
  <c r="AB39" i="1"/>
  <c r="AD39" i="1"/>
  <c r="AF39" i="1"/>
  <c r="AF40" i="1"/>
  <c r="X41" i="1"/>
  <c r="Z41" i="1"/>
  <c r="AF41" i="1"/>
  <c r="Z42" i="1"/>
  <c r="AD42" i="1"/>
  <c r="AF42" i="1"/>
  <c r="Z43" i="1"/>
  <c r="AB43" i="1"/>
  <c r="AH43" i="1"/>
  <c r="Z44" i="1"/>
  <c r="AB45" i="1"/>
  <c r="AD45" i="1"/>
  <c r="AH45" i="1"/>
  <c r="AH46" i="1"/>
  <c r="AF47" i="1"/>
  <c r="AH47" i="1"/>
  <c r="T48" i="1"/>
  <c r="Z48" i="1"/>
  <c r="AF48" i="1"/>
  <c r="AH48" i="1"/>
  <c r="AB49" i="1"/>
  <c r="AH49" i="1"/>
  <c r="AF50" i="1"/>
  <c r="AH50" i="1"/>
  <c r="X51" i="1"/>
  <c r="AB51" i="1"/>
  <c r="AD51" i="1"/>
  <c r="AF51" i="1"/>
  <c r="X52" i="1"/>
  <c r="AF52" i="1"/>
  <c r="X53" i="1"/>
  <c r="AF53" i="1"/>
  <c r="V54" i="1"/>
  <c r="Z54" i="1"/>
  <c r="AB54" i="1"/>
  <c r="AD54" i="1"/>
  <c r="AF54" i="1"/>
  <c r="Z55" i="1"/>
  <c r="AB55" i="1"/>
  <c r="Z56" i="1"/>
  <c r="AB57" i="1"/>
  <c r="AD57" i="1"/>
  <c r="AH57" i="1"/>
  <c r="AH58" i="1"/>
  <c r="AF59" i="1"/>
  <c r="AH59" i="1"/>
  <c r="Z60" i="1"/>
  <c r="AF60" i="1"/>
  <c r="AH60" i="1"/>
  <c r="AB61" i="1"/>
  <c r="AH61" i="1"/>
  <c r="AF62" i="1"/>
  <c r="AH62" i="1"/>
  <c r="AB63" i="1"/>
  <c r="AF63" i="1"/>
  <c r="AH63" i="1"/>
  <c r="X64" i="1"/>
  <c r="AF64" i="1"/>
  <c r="AF65" i="1"/>
  <c r="V66" i="1"/>
  <c r="Z66" i="1"/>
  <c r="AB66" i="1"/>
  <c r="AD66" i="1"/>
  <c r="AF66" i="1"/>
  <c r="Z67" i="1"/>
  <c r="AB67" i="1"/>
  <c r="AD67" i="1"/>
  <c r="Z68" i="1"/>
  <c r="AF68" i="1"/>
  <c r="AB69" i="1"/>
  <c r="AD69" i="1"/>
  <c r="AH69" i="1"/>
  <c r="AD70" i="1"/>
  <c r="AH70" i="1"/>
  <c r="AF71" i="1"/>
  <c r="AH71" i="1"/>
  <c r="Z72" i="1"/>
  <c r="AF72" i="1"/>
  <c r="AH72" i="1"/>
  <c r="T73" i="1"/>
  <c r="AB73" i="1"/>
  <c r="AH73" i="1"/>
  <c r="AB74" i="1"/>
  <c r="AF74" i="1"/>
  <c r="AH74" i="1"/>
  <c r="X75" i="1"/>
  <c r="AB75" i="1"/>
  <c r="AD75" i="1"/>
  <c r="AF75" i="1"/>
  <c r="AF76" i="1"/>
  <c r="R77" i="1"/>
  <c r="V77" i="1"/>
  <c r="X77" i="1"/>
  <c r="AF77" i="1"/>
  <c r="Z78" i="1"/>
  <c r="AD78" i="1"/>
  <c r="AF78" i="1"/>
  <c r="Z79" i="1"/>
  <c r="AB79" i="1"/>
  <c r="Z80" i="1"/>
  <c r="AD80" i="1"/>
  <c r="X81" i="1"/>
  <c r="AB81" i="1"/>
  <c r="AD81" i="1"/>
  <c r="AH81" i="1"/>
  <c r="AH82" i="1"/>
  <c r="AF83" i="1"/>
  <c r="AH83" i="1"/>
  <c r="AF84" i="1"/>
  <c r="AH84" i="1"/>
  <c r="AB85" i="1"/>
  <c r="AH85" i="1"/>
  <c r="AF86" i="1"/>
  <c r="AH86" i="1"/>
  <c r="AB87" i="1"/>
  <c r="AD87" i="1"/>
  <c r="AF87" i="1"/>
  <c r="AF88" i="1"/>
  <c r="T89" i="1"/>
  <c r="X89" i="1"/>
  <c r="AF89" i="1"/>
  <c r="V90" i="1"/>
  <c r="Z90" i="1"/>
  <c r="AB90" i="1"/>
  <c r="AD90" i="1"/>
  <c r="AF90" i="1"/>
  <c r="AH90" i="1"/>
  <c r="Z91" i="1"/>
  <c r="AB91" i="1"/>
  <c r="Z92" i="1"/>
  <c r="AB93" i="1"/>
  <c r="AD93" i="1"/>
  <c r="AH93" i="1"/>
  <c r="R94" i="1"/>
  <c r="AD94" i="1"/>
  <c r="AH94" i="1"/>
  <c r="AF95" i="1"/>
  <c r="AH95" i="1"/>
  <c r="AF96" i="1"/>
  <c r="AH96" i="1"/>
  <c r="AB97" i="1"/>
  <c r="AH97" i="1"/>
  <c r="AF98" i="1"/>
  <c r="AH98" i="1"/>
  <c r="AB99" i="1"/>
  <c r="AD99" i="1"/>
  <c r="AF99" i="1"/>
  <c r="AD100" i="1"/>
  <c r="AF100" i="1"/>
  <c r="X101" i="1"/>
  <c r="AF101" i="1"/>
  <c r="V102" i="1"/>
  <c r="Z102" i="1"/>
  <c r="AD102" i="1"/>
  <c r="AF102" i="1"/>
  <c r="AH102" i="1"/>
  <c r="Z103" i="1"/>
  <c r="AB103" i="1"/>
  <c r="Z104" i="1"/>
  <c r="AB105" i="1"/>
  <c r="AD105" i="1"/>
  <c r="AH105" i="1"/>
  <c r="R106" i="1"/>
  <c r="AH106" i="1"/>
  <c r="AF107" i="1"/>
  <c r="AH107" i="1"/>
  <c r="Z108" i="1"/>
  <c r="AF108" i="1"/>
  <c r="AH108" i="1"/>
  <c r="T109" i="1"/>
  <c r="AB109" i="1"/>
  <c r="AH109" i="1"/>
  <c r="AF110" i="1"/>
  <c r="AH110" i="1"/>
  <c r="V111" i="1"/>
  <c r="AB111" i="1"/>
  <c r="AD111" i="1"/>
  <c r="AF111" i="1"/>
  <c r="AH111" i="1"/>
  <c r="AF112" i="1"/>
  <c r="R113" i="1"/>
  <c r="X113" i="1"/>
  <c r="Z113" i="1"/>
  <c r="AF113" i="1"/>
  <c r="Z114" i="1"/>
  <c r="AD114" i="1"/>
  <c r="AF114" i="1"/>
  <c r="Z115" i="1"/>
  <c r="AB115" i="1"/>
  <c r="Z116" i="1"/>
  <c r="AB117" i="1"/>
  <c r="AD117" i="1"/>
  <c r="AH117" i="1"/>
  <c r="AD118" i="1"/>
  <c r="AH118" i="1"/>
  <c r="AF119" i="1"/>
  <c r="AH119" i="1"/>
  <c r="AF120" i="1"/>
  <c r="AH120" i="1"/>
  <c r="Z121" i="1"/>
  <c r="AB121" i="1"/>
  <c r="AH121" i="1"/>
  <c r="AF122" i="1"/>
  <c r="AH122" i="1"/>
  <c r="AB123" i="1"/>
  <c r="AD123" i="1"/>
  <c r="AF123" i="1"/>
  <c r="AH123" i="1"/>
  <c r="V124" i="1"/>
  <c r="AF124" i="1"/>
  <c r="X125" i="1"/>
  <c r="AF125" i="1"/>
  <c r="V126" i="1"/>
  <c r="Z126" i="1"/>
  <c r="AD126" i="1"/>
  <c r="AF126" i="1"/>
  <c r="Z127" i="1"/>
  <c r="AB127" i="1"/>
  <c r="Z128" i="1"/>
  <c r="AF128" i="1"/>
  <c r="AB129" i="1"/>
  <c r="AD129" i="1"/>
  <c r="AH129" i="1"/>
  <c r="AD130" i="1"/>
  <c r="AH130" i="1"/>
  <c r="AF131" i="1"/>
  <c r="AH131" i="1"/>
  <c r="AF132" i="1"/>
  <c r="AH132" i="1"/>
  <c r="T133" i="1"/>
  <c r="Z133" i="1"/>
  <c r="AB133" i="1"/>
  <c r="AH133" i="1"/>
  <c r="AF134" i="1"/>
  <c r="AH134" i="1"/>
  <c r="V135" i="1"/>
  <c r="X135" i="1"/>
  <c r="AB135" i="1"/>
  <c r="AD135" i="1"/>
  <c r="AF135" i="1"/>
  <c r="AF136" i="1"/>
  <c r="X137" i="1"/>
  <c r="Z137" i="1"/>
  <c r="AF137" i="1"/>
  <c r="Z138" i="1"/>
  <c r="AD138" i="1"/>
  <c r="AF138" i="1"/>
  <c r="Z139" i="1"/>
  <c r="AB139" i="1"/>
  <c r="Z140" i="1"/>
  <c r="AB141" i="1"/>
  <c r="AD141" i="1"/>
  <c r="AH141" i="1"/>
  <c r="T142" i="1"/>
  <c r="AD142" i="1"/>
  <c r="AH142" i="1"/>
  <c r="AF143" i="1"/>
  <c r="AH143" i="1"/>
  <c r="AF144" i="1"/>
  <c r="AH144" i="1"/>
  <c r="AB145" i="1"/>
  <c r="AH145" i="1"/>
  <c r="AF146" i="1"/>
  <c r="AH146" i="1"/>
  <c r="X147" i="1"/>
  <c r="AB147" i="1"/>
  <c r="AD147" i="1"/>
  <c r="AF147" i="1"/>
  <c r="AF148" i="1"/>
  <c r="R149" i="1"/>
  <c r="X149" i="1"/>
  <c r="AF149" i="1"/>
  <c r="Z150" i="1"/>
  <c r="AD150" i="1"/>
  <c r="AF150" i="1"/>
  <c r="Z151" i="1"/>
  <c r="AB151" i="1"/>
  <c r="Z152" i="1"/>
  <c r="AB153" i="1"/>
  <c r="AD153" i="1"/>
  <c r="AH153" i="1"/>
  <c r="AH154" i="1"/>
  <c r="AF155" i="1"/>
  <c r="AH155" i="1"/>
  <c r="AF156" i="1"/>
  <c r="AH156" i="1"/>
  <c r="Z157" i="1"/>
  <c r="AB157" i="1"/>
  <c r="AH157" i="1"/>
  <c r="X158" i="1"/>
  <c r="AF158" i="1"/>
  <c r="AH158" i="1"/>
  <c r="AB159" i="1"/>
  <c r="AD159" i="1"/>
  <c r="AF159" i="1"/>
  <c r="X160" i="1"/>
  <c r="AF160" i="1"/>
  <c r="AF161" i="1"/>
  <c r="Z162" i="1"/>
  <c r="AB162" i="1"/>
  <c r="AD162" i="1"/>
  <c r="AF162" i="1"/>
  <c r="Z163" i="1"/>
  <c r="AB163" i="1"/>
  <c r="Z164" i="1"/>
  <c r="AB165" i="1"/>
  <c r="AD165" i="1"/>
  <c r="AH165" i="1"/>
  <c r="AD166" i="1"/>
  <c r="AH166" i="1"/>
  <c r="AF167" i="1"/>
  <c r="AH167" i="1"/>
  <c r="AF168" i="1"/>
  <c r="AH168" i="1"/>
  <c r="AB169" i="1"/>
  <c r="AH169" i="1"/>
  <c r="AF170" i="1"/>
  <c r="AH170" i="1"/>
  <c r="X171" i="1"/>
  <c r="AF171" i="1"/>
  <c r="AF172" i="1"/>
  <c r="X173" i="1"/>
  <c r="AF173" i="1"/>
  <c r="V174" i="1"/>
  <c r="Z174" i="1"/>
  <c r="AB174" i="1"/>
  <c r="AD174" i="1"/>
  <c r="AF174" i="1"/>
  <c r="Z175" i="1"/>
  <c r="AB175" i="1"/>
  <c r="Z176" i="1"/>
  <c r="Z177" i="1"/>
  <c r="AB177" i="1"/>
  <c r="AD177" i="1"/>
  <c r="AH177" i="1"/>
  <c r="AD178" i="1"/>
  <c r="AH178" i="1"/>
  <c r="AF179" i="1"/>
  <c r="AH179" i="1"/>
  <c r="AF180" i="1"/>
  <c r="AH180" i="1"/>
  <c r="T181" i="1"/>
  <c r="AB181" i="1"/>
  <c r="AH181" i="1"/>
  <c r="AF182" i="1"/>
  <c r="AH182" i="1"/>
  <c r="AB183" i="1"/>
  <c r="AD183" i="1"/>
  <c r="AF183" i="1"/>
  <c r="AF184" i="1"/>
  <c r="X185" i="1"/>
  <c r="Z185" i="1"/>
  <c r="AF185" i="1"/>
  <c r="Z186" i="1"/>
  <c r="AD186" i="1"/>
  <c r="AF186" i="1"/>
  <c r="Z187" i="1"/>
  <c r="AB187" i="1"/>
  <c r="Z188" i="1"/>
  <c r="X189" i="1"/>
  <c r="AB189" i="1"/>
  <c r="AD189" i="1"/>
  <c r="AH189" i="1"/>
  <c r="AD190" i="1"/>
  <c r="AH190" i="1"/>
  <c r="AF191" i="1"/>
  <c r="AH191" i="1"/>
  <c r="AF192" i="1"/>
  <c r="AH192" i="1"/>
  <c r="AB193" i="1"/>
  <c r="AH193" i="1"/>
  <c r="AF194" i="1"/>
  <c r="AH194" i="1"/>
  <c r="AB195" i="1"/>
  <c r="AD195" i="1"/>
  <c r="AF195" i="1"/>
  <c r="X196" i="1"/>
  <c r="AF196" i="1"/>
  <c r="X197" i="1"/>
  <c r="AF197" i="1"/>
  <c r="V198" i="1"/>
  <c r="Z198" i="1"/>
  <c r="AD198" i="1"/>
  <c r="AF198" i="1"/>
  <c r="Z199" i="1"/>
  <c r="AB199" i="1"/>
  <c r="Z200" i="1"/>
  <c r="X201" i="1"/>
  <c r="AB201" i="1"/>
  <c r="AD201" i="1"/>
  <c r="AH201" i="1"/>
  <c r="AD202" i="1"/>
  <c r="AH202" i="1"/>
  <c r="AB203" i="1"/>
  <c r="AF203" i="1"/>
  <c r="AH203" i="1"/>
  <c r="AF204" i="1"/>
  <c r="AH204" i="1"/>
  <c r="T205" i="1"/>
  <c r="AB205" i="1"/>
  <c r="AH205" i="1"/>
  <c r="AF206" i="1"/>
  <c r="AH206" i="1"/>
  <c r="X207" i="1"/>
  <c r="AB207" i="1"/>
  <c r="AD207" i="1"/>
  <c r="AF207" i="1"/>
  <c r="AF208" i="1"/>
  <c r="R209" i="1"/>
  <c r="X209" i="1"/>
  <c r="AF209" i="1"/>
  <c r="V210" i="1"/>
  <c r="Z210" i="1"/>
  <c r="AB210" i="1"/>
  <c r="AD210" i="1"/>
  <c r="AF210" i="1"/>
  <c r="Z211" i="1"/>
  <c r="AB211" i="1"/>
  <c r="Z212" i="1"/>
  <c r="AB213" i="1"/>
  <c r="AD213" i="1"/>
  <c r="AH213" i="1"/>
  <c r="AD214" i="1"/>
  <c r="AH214" i="1"/>
  <c r="AF215" i="1"/>
  <c r="AH215" i="1"/>
  <c r="T216" i="1"/>
  <c r="AF216" i="1"/>
  <c r="AH216" i="1"/>
  <c r="AB217" i="1"/>
  <c r="AH217" i="1"/>
  <c r="AF218" i="1"/>
  <c r="AH218" i="1"/>
  <c r="AF219" i="1"/>
  <c r="X220" i="1"/>
  <c r="AF220" i="1"/>
  <c r="X221" i="1"/>
  <c r="AD221" i="1"/>
  <c r="AF221" i="1"/>
  <c r="V222" i="1"/>
  <c r="Z222" i="1"/>
  <c r="AB222" i="1"/>
  <c r="AD222" i="1"/>
  <c r="AF222" i="1"/>
  <c r="Z223" i="1"/>
  <c r="AB223" i="1"/>
  <c r="Z224" i="1"/>
  <c r="AD224" i="1"/>
  <c r="AF224" i="1"/>
  <c r="AB225" i="1"/>
  <c r="AD225" i="1"/>
  <c r="AH225" i="1"/>
  <c r="X226" i="1"/>
  <c r="AD226" i="1"/>
  <c r="AH226" i="1"/>
  <c r="AF227" i="1"/>
  <c r="AH227" i="1"/>
  <c r="AF228" i="1"/>
  <c r="AH228" i="1"/>
  <c r="T229" i="1"/>
  <c r="AB229" i="1"/>
  <c r="AH229" i="1"/>
  <c r="AF230" i="1"/>
  <c r="AH230" i="1"/>
  <c r="X231" i="1"/>
  <c r="AF231" i="1"/>
  <c r="AF232" i="1"/>
  <c r="X233" i="1"/>
  <c r="Z233" i="1"/>
  <c r="AF233" i="1"/>
  <c r="Z234" i="1"/>
  <c r="AD234" i="1"/>
  <c r="AF234" i="1"/>
  <c r="Z235" i="1"/>
  <c r="AB235" i="1"/>
  <c r="Z236" i="1"/>
  <c r="AB237" i="1"/>
  <c r="AD237" i="1"/>
  <c r="AH237" i="1"/>
  <c r="AH238" i="1"/>
  <c r="AF239" i="1"/>
  <c r="AH239" i="1"/>
  <c r="T240" i="1"/>
  <c r="AF240" i="1"/>
  <c r="AH240" i="1"/>
  <c r="Z241" i="1"/>
  <c r="AB241" i="1"/>
  <c r="AF241" i="1"/>
  <c r="AH241" i="1"/>
  <c r="AF242" i="1"/>
  <c r="AH242" i="1"/>
  <c r="X243" i="1"/>
  <c r="AD243" i="1"/>
  <c r="AF243" i="1"/>
  <c r="AF244" i="1"/>
  <c r="X245" i="1"/>
  <c r="AF245" i="1"/>
  <c r="V246" i="1"/>
  <c r="Z246" i="1"/>
  <c r="AD246" i="1"/>
  <c r="AF246" i="1"/>
  <c r="Z247" i="1"/>
  <c r="AB247" i="1"/>
  <c r="Z248" i="1"/>
  <c r="X249" i="1"/>
  <c r="AB249" i="1"/>
  <c r="AD249" i="1"/>
  <c r="AH249" i="1"/>
  <c r="AD250" i="1"/>
  <c r="AH250" i="1"/>
  <c r="AF251" i="1"/>
  <c r="AH251" i="1"/>
  <c r="AF252" i="1"/>
  <c r="AH252" i="1"/>
  <c r="T253" i="1"/>
  <c r="Z253" i="1"/>
  <c r="AB253" i="1"/>
  <c r="AH253" i="1"/>
  <c r="AB254" i="1"/>
  <c r="AF254" i="1"/>
  <c r="AH254" i="1"/>
  <c r="AD255" i="1"/>
  <c r="AF255" i="1"/>
  <c r="AF256" i="1"/>
  <c r="R257" i="1"/>
  <c r="X257" i="1"/>
  <c r="Z257" i="1"/>
  <c r="AF257" i="1"/>
  <c r="Z258" i="1"/>
  <c r="AD258" i="1"/>
  <c r="AF258" i="1"/>
  <c r="Z259" i="1"/>
  <c r="AB259" i="1"/>
  <c r="Z260" i="1"/>
  <c r="AB260" i="1"/>
  <c r="AB261" i="1"/>
  <c r="AD261" i="1"/>
  <c r="AD262" i="1"/>
  <c r="AH262" i="1"/>
  <c r="AF263" i="1"/>
  <c r="AH263" i="1"/>
  <c r="AD264" i="1"/>
  <c r="AF264" i="1"/>
  <c r="AH264" i="1"/>
  <c r="Z265" i="1"/>
  <c r="AB265" i="1"/>
  <c r="AH265" i="1"/>
  <c r="AF266" i="1"/>
  <c r="AH266" i="1"/>
  <c r="AF267" i="1"/>
  <c r="AF268" i="1"/>
  <c r="X269" i="1"/>
  <c r="AF269" i="1"/>
  <c r="V270" i="1"/>
  <c r="AD270" i="1"/>
  <c r="AF270" i="1"/>
  <c r="Z271" i="1"/>
  <c r="AB271" i="1"/>
  <c r="Z272" i="1"/>
  <c r="X273" i="1"/>
  <c r="Z273" i="1"/>
  <c r="AB273" i="1"/>
  <c r="AD273" i="1"/>
  <c r="AH273" i="1"/>
  <c r="AD274" i="1"/>
  <c r="AH274" i="1"/>
  <c r="AF275" i="1"/>
  <c r="AH275" i="1"/>
  <c r="AF276" i="1"/>
  <c r="AH276" i="1"/>
  <c r="Z277" i="1"/>
  <c r="AB277" i="1"/>
  <c r="AH277" i="1"/>
  <c r="AB278" i="1"/>
  <c r="AF278" i="1"/>
  <c r="AH278" i="1"/>
  <c r="X279" i="1"/>
  <c r="AD279" i="1"/>
  <c r="AF279" i="1"/>
  <c r="AF280" i="1"/>
  <c r="X281" i="1"/>
  <c r="AF281" i="1"/>
  <c r="V282" i="1"/>
  <c r="AB282" i="1"/>
  <c r="AD282" i="1"/>
  <c r="AF282" i="1"/>
  <c r="Z283" i="1"/>
  <c r="AB283" i="1"/>
  <c r="Z284" i="1"/>
  <c r="AB285" i="1"/>
  <c r="AD285" i="1"/>
  <c r="AH285" i="1"/>
  <c r="X286" i="1"/>
  <c r="AD286" i="1"/>
  <c r="AH286" i="1"/>
  <c r="T287" i="1"/>
  <c r="AF287" i="1"/>
  <c r="AH287" i="1"/>
  <c r="AF288" i="1"/>
  <c r="AH288" i="1"/>
  <c r="T289" i="1"/>
  <c r="Z289" i="1"/>
  <c r="AB289" i="1"/>
  <c r="AH289" i="1"/>
  <c r="AB290" i="1"/>
  <c r="AF290" i="1"/>
  <c r="AH290" i="1"/>
  <c r="AD291" i="1"/>
  <c r="AF291" i="1"/>
  <c r="AF292" i="1"/>
  <c r="X293" i="1"/>
  <c r="Z293" i="1"/>
  <c r="AF293" i="1"/>
  <c r="AD294" i="1"/>
  <c r="AF294" i="1"/>
  <c r="Z295" i="1"/>
  <c r="AB295" i="1"/>
  <c r="Z296" i="1"/>
  <c r="AF296" i="1"/>
  <c r="AB297" i="1"/>
  <c r="AD297" i="1"/>
  <c r="AH297" i="1"/>
  <c r="AD298" i="1"/>
  <c r="AH298" i="1"/>
  <c r="AF299" i="1"/>
  <c r="AH299" i="1"/>
  <c r="AF300" i="1"/>
  <c r="AH300" i="1"/>
  <c r="AB301" i="1"/>
  <c r="AH301" i="1"/>
  <c r="AF302" i="1"/>
  <c r="AH302" i="1"/>
  <c r="X303" i="1"/>
  <c r="AD303" i="1"/>
  <c r="AF303" i="1"/>
  <c r="AF304" i="1"/>
  <c r="R305" i="1"/>
  <c r="X305" i="1"/>
  <c r="AF305" i="1"/>
  <c r="AD306" i="1"/>
  <c r="AF306" i="1"/>
  <c r="Z307" i="1"/>
  <c r="AB307" i="1"/>
  <c r="Z308" i="1"/>
  <c r="AD308" i="1"/>
  <c r="AB309" i="1"/>
  <c r="AD309" i="1"/>
  <c r="AH309" i="1"/>
  <c r="V310" i="1"/>
  <c r="AD310" i="1"/>
  <c r="AH310" i="1"/>
  <c r="Z311" i="1"/>
  <c r="AF311" i="1"/>
  <c r="AH311" i="1"/>
  <c r="T312" i="1"/>
  <c r="Z312" i="1"/>
  <c r="AF312" i="1"/>
  <c r="AH312" i="1"/>
  <c r="Z313" i="1"/>
  <c r="AB313" i="1"/>
  <c r="AH313" i="1"/>
  <c r="AB314" i="1"/>
  <c r="AF314" i="1"/>
  <c r="AH314" i="1"/>
  <c r="AD315" i="1"/>
  <c r="AF315" i="1"/>
  <c r="AF316" i="1"/>
  <c r="X317" i="1"/>
  <c r="AF317" i="1"/>
  <c r="T318" i="1"/>
  <c r="V318" i="1"/>
  <c r="AB318" i="1"/>
  <c r="AD318" i="1"/>
  <c r="AF318" i="1"/>
  <c r="Z319" i="1"/>
  <c r="AB319" i="1"/>
  <c r="Z320" i="1"/>
  <c r="AB321" i="1"/>
  <c r="AD321" i="1"/>
  <c r="AH321" i="1"/>
  <c r="AH322" i="1"/>
  <c r="AF323" i="1"/>
  <c r="AH323" i="1"/>
  <c r="AF324" i="1"/>
  <c r="AH324" i="1"/>
  <c r="AB325" i="1"/>
  <c r="AH325" i="1"/>
  <c r="AF326" i="1"/>
  <c r="AH326" i="1"/>
  <c r="V327" i="1"/>
  <c r="AD327" i="1"/>
  <c r="AF327" i="1"/>
  <c r="AD328" i="1"/>
  <c r="AF328" i="1"/>
  <c r="X329" i="1"/>
  <c r="Z329" i="1"/>
  <c r="AF329" i="1"/>
  <c r="V330" i="1"/>
  <c r="AD330" i="1"/>
  <c r="AF330" i="1"/>
  <c r="Z331" i="1"/>
  <c r="AB331" i="1"/>
  <c r="Z332" i="1"/>
  <c r="X333" i="1"/>
  <c r="AB333" i="1"/>
  <c r="AD333" i="1"/>
  <c r="AH333" i="1"/>
  <c r="T334" i="1"/>
  <c r="X334" i="1"/>
  <c r="AH334" i="1"/>
  <c r="T335" i="1"/>
  <c r="AF335" i="1"/>
  <c r="AH335" i="1"/>
  <c r="T336" i="1"/>
  <c r="AF336" i="1"/>
  <c r="AH336" i="1"/>
  <c r="AB337" i="1"/>
  <c r="AH337" i="1"/>
  <c r="X338" i="1"/>
  <c r="AF338" i="1"/>
  <c r="AH338" i="1"/>
  <c r="X339" i="1"/>
  <c r="AD339" i="1"/>
  <c r="AF339" i="1"/>
  <c r="X340" i="1"/>
  <c r="AF340" i="1"/>
  <c r="X341" i="1"/>
  <c r="AF341" i="1"/>
  <c r="V342" i="1"/>
  <c r="AB342" i="1"/>
  <c r="AD342" i="1"/>
  <c r="AF342" i="1"/>
  <c r="Z343" i="1"/>
  <c r="AB343" i="1"/>
  <c r="AF343" i="1"/>
  <c r="Z344" i="1"/>
  <c r="AB345" i="1"/>
  <c r="AD345" i="1"/>
  <c r="AH345" i="1"/>
  <c r="AH346" i="1"/>
  <c r="AF347" i="1"/>
  <c r="AH347" i="1"/>
  <c r="AF348" i="1"/>
  <c r="AH348" i="1"/>
  <c r="T349" i="1"/>
  <c r="Z349" i="1"/>
  <c r="AB349" i="1"/>
  <c r="AF349" i="1"/>
  <c r="AH349" i="1"/>
  <c r="AF350" i="1"/>
  <c r="AH350" i="1"/>
  <c r="V351" i="1"/>
  <c r="AD351" i="1"/>
  <c r="AF351" i="1"/>
  <c r="AF352" i="1"/>
  <c r="X353" i="1"/>
  <c r="AF353" i="1"/>
  <c r="V354" i="1"/>
  <c r="Z354" i="1"/>
  <c r="AD354" i="1"/>
  <c r="AF354" i="1"/>
  <c r="Z355" i="1"/>
  <c r="AB355" i="1"/>
  <c r="Z356" i="1"/>
  <c r="AF356" i="1"/>
  <c r="AB357" i="1"/>
  <c r="AD357" i="1"/>
  <c r="AH357" i="1"/>
  <c r="V358" i="1"/>
  <c r="AD358" i="1"/>
  <c r="AH358" i="1"/>
  <c r="Z359" i="1"/>
  <c r="AD359" i="1"/>
  <c r="AF359" i="1"/>
  <c r="AH359" i="1"/>
  <c r="AF360" i="1"/>
  <c r="AH360" i="1"/>
  <c r="AB361" i="1"/>
  <c r="AH361" i="1"/>
  <c r="AF362" i="1"/>
  <c r="AH362" i="1"/>
  <c r="AD363" i="1"/>
  <c r="AF363" i="1"/>
  <c r="AH363" i="1"/>
  <c r="AF364" i="1"/>
  <c r="R365" i="1"/>
  <c r="X365" i="1"/>
  <c r="AF365" i="1"/>
  <c r="V366" i="1"/>
  <c r="AD366" i="1"/>
  <c r="AF366" i="1"/>
  <c r="Z367" i="1"/>
  <c r="AB367" i="1"/>
  <c r="Z368" i="1"/>
  <c r="AB369" i="1"/>
  <c r="AD369" i="1"/>
  <c r="AH369" i="1"/>
  <c r="AH370" i="1"/>
  <c r="AF371" i="1"/>
  <c r="AH371" i="1"/>
  <c r="AF372" i="1"/>
  <c r="AH372" i="1"/>
  <c r="AB373" i="1"/>
  <c r="AH373" i="1"/>
  <c r="X374" i="1"/>
  <c r="AF374" i="1"/>
  <c r="AH374" i="1"/>
  <c r="AF375" i="1"/>
  <c r="AH375" i="1"/>
  <c r="AD376" i="1"/>
  <c r="AF376" i="1"/>
  <c r="R377" i="1"/>
  <c r="X377" i="1"/>
  <c r="Z377" i="1"/>
  <c r="AF377" i="1"/>
  <c r="V378" i="1"/>
  <c r="AD378" i="1"/>
  <c r="AF378" i="1"/>
  <c r="Z379" i="1"/>
  <c r="AB379" i="1"/>
  <c r="Z380" i="1"/>
  <c r="AB381" i="1"/>
  <c r="AD381" i="1"/>
  <c r="AH381" i="1"/>
  <c r="AD382" i="1"/>
  <c r="AH382" i="1"/>
  <c r="AF383" i="1"/>
  <c r="AH383" i="1"/>
  <c r="AD384" i="1"/>
  <c r="AF384" i="1"/>
  <c r="AH384" i="1"/>
  <c r="AB385" i="1"/>
  <c r="AH385" i="1"/>
  <c r="AF386" i="1"/>
  <c r="AH386" i="1"/>
  <c r="AF387" i="1"/>
  <c r="AF388" i="1"/>
  <c r="R389" i="1"/>
  <c r="X389" i="1"/>
  <c r="AD389" i="1"/>
  <c r="AF389" i="1"/>
  <c r="V390" i="1"/>
  <c r="AD390" i="1"/>
  <c r="AF390" i="1"/>
  <c r="Z391" i="1"/>
  <c r="AB391" i="1"/>
  <c r="Z392" i="1"/>
  <c r="AB393" i="1"/>
  <c r="AD393" i="1"/>
  <c r="AH393" i="1"/>
  <c r="AD394" i="1"/>
  <c r="AH394" i="1"/>
  <c r="AF395" i="1"/>
  <c r="AH395" i="1"/>
  <c r="AF396" i="1"/>
  <c r="AH396" i="1"/>
  <c r="T397" i="1"/>
  <c r="AB397" i="1"/>
  <c r="AH397" i="1"/>
  <c r="AF398" i="1"/>
  <c r="AH398" i="1"/>
  <c r="AF399" i="1"/>
  <c r="AH399" i="1"/>
  <c r="AF400" i="1"/>
  <c r="X401" i="1"/>
  <c r="AF401" i="1"/>
  <c r="V402" i="1"/>
  <c r="Z402" i="1"/>
  <c r="AD402" i="1"/>
  <c r="AF402" i="1"/>
  <c r="Z403" i="1"/>
  <c r="AB403" i="1"/>
  <c r="Z404" i="1"/>
  <c r="AF404" i="1"/>
  <c r="AB405" i="1"/>
  <c r="AD405" i="1"/>
  <c r="AH405" i="1"/>
  <c r="AH406" i="1"/>
  <c r="AF407" i="1"/>
  <c r="AH407" i="1"/>
  <c r="AF408" i="1"/>
  <c r="AH408" i="1"/>
  <c r="Z409" i="1"/>
  <c r="AB409" i="1"/>
  <c r="AH409" i="1"/>
  <c r="AF410" i="1"/>
  <c r="AH410" i="1"/>
  <c r="AF411" i="1"/>
  <c r="AH411" i="1"/>
  <c r="AF412" i="1"/>
  <c r="X413" i="1"/>
  <c r="AF413" i="1"/>
  <c r="V414" i="1"/>
  <c r="AD414" i="1"/>
  <c r="Z415" i="1"/>
  <c r="AB415" i="1"/>
  <c r="Z416" i="1"/>
  <c r="AB417" i="1"/>
  <c r="AD417" i="1"/>
  <c r="AH417" i="1"/>
  <c r="AD418" i="1"/>
  <c r="AH418" i="1"/>
  <c r="AF419" i="1"/>
  <c r="AH419" i="1"/>
  <c r="AF420" i="1"/>
  <c r="AH420" i="1"/>
  <c r="AB421" i="1"/>
  <c r="R422" i="1"/>
  <c r="X422" i="1"/>
  <c r="AF422" i="1"/>
  <c r="AH422" i="1"/>
  <c r="AD423" i="1"/>
  <c r="AF423" i="1"/>
  <c r="X424" i="1"/>
  <c r="AF424" i="1"/>
  <c r="X425" i="1"/>
  <c r="AF425" i="1"/>
  <c r="V426" i="1"/>
  <c r="AB426" i="1"/>
  <c r="AD426" i="1"/>
  <c r="AF426" i="1"/>
  <c r="Z427" i="1"/>
  <c r="AB427" i="1"/>
  <c r="Z428" i="1"/>
  <c r="X429" i="1"/>
  <c r="AB429" i="1"/>
  <c r="AD429" i="1"/>
  <c r="AH429" i="1"/>
  <c r="AH430" i="1"/>
  <c r="AF431" i="1"/>
  <c r="AH431" i="1"/>
  <c r="AB432" i="1"/>
  <c r="AF432" i="1"/>
  <c r="AH432" i="1"/>
  <c r="T433" i="1"/>
  <c r="AB433" i="1"/>
  <c r="AH433" i="1"/>
  <c r="AF434" i="1"/>
  <c r="AH434" i="1"/>
  <c r="V435" i="1"/>
  <c r="AD435" i="1"/>
  <c r="AF435" i="1"/>
  <c r="AF436" i="1"/>
  <c r="X437" i="1"/>
  <c r="AF437" i="1"/>
  <c r="AD438" i="1"/>
  <c r="AF438" i="1"/>
  <c r="Z439" i="1"/>
  <c r="AB439" i="1"/>
  <c r="Z440" i="1"/>
  <c r="AB441" i="1"/>
  <c r="AD441" i="1"/>
  <c r="AH441" i="1"/>
  <c r="V442" i="1"/>
  <c r="AD442" i="1"/>
  <c r="AH442" i="1"/>
  <c r="V443" i="1"/>
  <c r="AF443" i="1"/>
  <c r="AH443" i="1"/>
  <c r="Z444" i="1"/>
  <c r="AF444" i="1"/>
  <c r="AH444" i="1"/>
  <c r="AB445" i="1"/>
  <c r="AH445" i="1"/>
  <c r="AF446" i="1"/>
  <c r="AH446" i="1"/>
  <c r="AD447" i="1"/>
  <c r="AF447" i="1"/>
  <c r="V448" i="1"/>
  <c r="AF448" i="1"/>
  <c r="X449" i="1"/>
  <c r="AF449" i="1"/>
  <c r="V450" i="1"/>
  <c r="Z450" i="1"/>
  <c r="AB450" i="1"/>
  <c r="AD450" i="1"/>
  <c r="AF450" i="1"/>
  <c r="Z451" i="1"/>
  <c r="AB451" i="1"/>
  <c r="Z452" i="1"/>
  <c r="AB453" i="1"/>
  <c r="AD453" i="1"/>
  <c r="AH453" i="1"/>
  <c r="AH454" i="1"/>
  <c r="V455" i="1"/>
  <c r="AF455" i="1"/>
  <c r="AH455" i="1"/>
  <c r="T456" i="1"/>
  <c r="AH456" i="1"/>
  <c r="AB457" i="1"/>
  <c r="AH457" i="1"/>
  <c r="R458" i="1"/>
  <c r="AF458" i="1"/>
  <c r="AH458" i="1"/>
  <c r="AB459" i="1"/>
  <c r="AF459" i="1"/>
  <c r="AH459" i="1"/>
  <c r="AF460" i="1"/>
  <c r="X461" i="1"/>
  <c r="AF461" i="1"/>
  <c r="V462" i="1"/>
  <c r="Z462" i="1"/>
  <c r="AB462" i="1"/>
  <c r="AD462" i="1"/>
  <c r="AF462" i="1"/>
  <c r="Z463" i="1"/>
  <c r="AB463" i="1"/>
  <c r="Z464" i="1"/>
  <c r="X465" i="1"/>
  <c r="AB465" i="1"/>
  <c r="AD465" i="1"/>
  <c r="AH465" i="1"/>
  <c r="AH466" i="1"/>
  <c r="AD467" i="1"/>
  <c r="AF467" i="1"/>
  <c r="AH467" i="1"/>
  <c r="Z468" i="1"/>
  <c r="AF468" i="1"/>
  <c r="AH468" i="1"/>
  <c r="AB469" i="1"/>
  <c r="AF470" i="1"/>
  <c r="AH470" i="1"/>
  <c r="V471" i="1"/>
  <c r="AD471" i="1"/>
  <c r="AF471" i="1"/>
  <c r="AH471" i="1"/>
  <c r="AF472" i="1"/>
  <c r="X473" i="1"/>
  <c r="AF473" i="1"/>
  <c r="Z474" i="1"/>
  <c r="AD474" i="1"/>
  <c r="AF474" i="1"/>
  <c r="Z475" i="1"/>
  <c r="AB475" i="1"/>
  <c r="Z476" i="1"/>
  <c r="AB477" i="1"/>
  <c r="AD477" i="1"/>
  <c r="AH477" i="1"/>
  <c r="AD478" i="1"/>
  <c r="AH478" i="1"/>
  <c r="AF479" i="1"/>
  <c r="AH479" i="1"/>
  <c r="AF480" i="1"/>
  <c r="AH480" i="1"/>
  <c r="T481" i="1"/>
  <c r="AB481" i="1"/>
  <c r="AH481" i="1"/>
  <c r="AF482" i="1"/>
  <c r="AH482" i="1"/>
  <c r="AF483" i="1"/>
  <c r="AH483" i="1"/>
  <c r="AF484" i="1"/>
  <c r="X485" i="1"/>
  <c r="Z485" i="1"/>
  <c r="AF485" i="1"/>
  <c r="Z486" i="1"/>
  <c r="AD486" i="1"/>
  <c r="AF486" i="1"/>
  <c r="Z487" i="1"/>
  <c r="AB487" i="1"/>
  <c r="Z488" i="1"/>
  <c r="AB489" i="1"/>
  <c r="AD489" i="1"/>
  <c r="AH489" i="1"/>
  <c r="R490" i="1"/>
  <c r="AD490" i="1"/>
  <c r="AH490" i="1"/>
  <c r="AF491" i="1"/>
  <c r="AH491" i="1"/>
  <c r="AF492" i="1"/>
  <c r="AH492" i="1"/>
  <c r="AB493" i="1"/>
  <c r="AH493" i="1"/>
  <c r="AF494" i="1"/>
  <c r="AH494" i="1"/>
  <c r="AD495" i="1"/>
  <c r="AF495" i="1"/>
  <c r="AF496" i="1"/>
  <c r="X497" i="1"/>
  <c r="AF497" i="1"/>
  <c r="V498" i="1"/>
  <c r="Z498" i="1"/>
  <c r="AB498" i="1"/>
  <c r="AD498" i="1"/>
  <c r="AF498" i="1"/>
  <c r="Z499" i="1"/>
  <c r="AB499" i="1"/>
  <c r="Z500" i="1"/>
  <c r="AB501" i="1"/>
  <c r="AD501" i="1"/>
  <c r="AH501" i="1"/>
  <c r="AH502" i="1"/>
  <c r="T503" i="1"/>
  <c r="AF503" i="1"/>
  <c r="AH503" i="1"/>
  <c r="AF504" i="1"/>
  <c r="AH504" i="1"/>
  <c r="T505" i="1"/>
  <c r="Z505" i="1"/>
  <c r="AB505" i="1"/>
  <c r="AF506" i="1"/>
  <c r="AH506" i="1"/>
  <c r="V507" i="1"/>
  <c r="AD507" i="1"/>
  <c r="AF507" i="1"/>
  <c r="X509" i="1"/>
  <c r="Z509" i="1"/>
  <c r="AF509" i="1"/>
  <c r="V510" i="1"/>
  <c r="Z510" i="1"/>
  <c r="AD510" i="1"/>
  <c r="AF510" i="1"/>
  <c r="Z511" i="1"/>
  <c r="AB511" i="1"/>
  <c r="Z512" i="1"/>
  <c r="AF512" i="1"/>
  <c r="AB513" i="1"/>
  <c r="AD513" i="1"/>
  <c r="AH513" i="1"/>
  <c r="R514" i="1"/>
  <c r="AB514" i="1"/>
  <c r="AD514" i="1"/>
  <c r="AH514" i="1"/>
  <c r="AF515" i="1"/>
  <c r="AH515" i="1"/>
  <c r="AD516" i="1"/>
  <c r="AF516" i="1"/>
  <c r="AH516" i="1"/>
  <c r="AB517" i="1"/>
  <c r="AH517" i="1"/>
  <c r="AF518" i="1"/>
  <c r="AH518" i="1"/>
  <c r="AD519" i="1"/>
  <c r="AF519" i="1"/>
  <c r="AH519" i="1"/>
  <c r="AF520" i="1"/>
  <c r="R521" i="1"/>
  <c r="X521" i="1"/>
  <c r="AF521" i="1"/>
  <c r="V522" i="1"/>
  <c r="Z522" i="1"/>
  <c r="AD522" i="1"/>
  <c r="AF522" i="1"/>
  <c r="Z523" i="1"/>
  <c r="AB523" i="1"/>
  <c r="Z524" i="1"/>
  <c r="AB525" i="1"/>
  <c r="AD525" i="1"/>
  <c r="AH525" i="1"/>
  <c r="AH526" i="1"/>
  <c r="AF527" i="1"/>
  <c r="AH527" i="1"/>
  <c r="T528" i="1"/>
  <c r="AF528" i="1"/>
  <c r="AH528" i="1"/>
  <c r="AB529" i="1"/>
  <c r="X530" i="1"/>
  <c r="AF530" i="1"/>
  <c r="AH530" i="1"/>
  <c r="AD531" i="1"/>
  <c r="AF531" i="1"/>
  <c r="AH531" i="1"/>
  <c r="X532" i="1"/>
  <c r="AF532" i="1"/>
  <c r="X533" i="1"/>
  <c r="AF533" i="1"/>
  <c r="V534" i="1"/>
  <c r="AB534" i="1"/>
  <c r="AD534" i="1"/>
  <c r="AF534" i="1"/>
  <c r="Z535" i="1"/>
  <c r="AB535" i="1"/>
  <c r="AD535" i="1"/>
  <c r="Z536" i="1"/>
  <c r="AF536" i="1"/>
  <c r="AB537" i="1"/>
  <c r="AD537" i="1"/>
  <c r="AH537" i="1"/>
  <c r="AH538" i="1"/>
  <c r="AF539" i="1"/>
  <c r="AH539" i="1"/>
  <c r="AF540" i="1"/>
  <c r="AH540" i="1"/>
  <c r="T541" i="1"/>
  <c r="AB541" i="1"/>
  <c r="AF541" i="1"/>
  <c r="AH541" i="1"/>
  <c r="AF542" i="1"/>
  <c r="AH542" i="1"/>
  <c r="AD543" i="1"/>
  <c r="AF543" i="1"/>
  <c r="AF544" i="1"/>
  <c r="R545" i="1"/>
  <c r="X545" i="1"/>
  <c r="AD545" i="1"/>
  <c r="AF545" i="1"/>
  <c r="V546" i="1"/>
  <c r="Z546" i="1"/>
  <c r="AB546" i="1"/>
  <c r="AD546" i="1"/>
  <c r="AF546" i="1"/>
  <c r="Z547" i="1"/>
  <c r="AB547" i="1"/>
  <c r="Z548" i="1"/>
  <c r="AB548" i="1"/>
  <c r="X549" i="1"/>
  <c r="AB549" i="1"/>
  <c r="AD549" i="1"/>
  <c r="AH549" i="1"/>
  <c r="R550" i="1"/>
  <c r="AD550" i="1"/>
  <c r="AH550" i="1"/>
  <c r="AF551" i="1"/>
  <c r="AH551" i="1"/>
  <c r="AF552" i="1"/>
  <c r="AH552" i="1"/>
  <c r="T553" i="1"/>
  <c r="AB553" i="1"/>
  <c r="AH553" i="1"/>
  <c r="AF554" i="1"/>
  <c r="AH554" i="1"/>
  <c r="AD555" i="1"/>
  <c r="AF555" i="1"/>
  <c r="AF556" i="1"/>
  <c r="X557" i="1"/>
  <c r="AF557" i="1"/>
  <c r="V558" i="1"/>
  <c r="AB558" i="1"/>
  <c r="AD558" i="1"/>
  <c r="AF558" i="1"/>
  <c r="Z559" i="1"/>
  <c r="AB559" i="1"/>
  <c r="Z560" i="1"/>
  <c r="AB561" i="1"/>
  <c r="AD561" i="1"/>
  <c r="AH561" i="1"/>
  <c r="AB562" i="1"/>
  <c r="AD562" i="1"/>
  <c r="AH562" i="1"/>
  <c r="AF563" i="1"/>
  <c r="AH563" i="1"/>
  <c r="AF564" i="1"/>
  <c r="AH564" i="1"/>
  <c r="AB565" i="1"/>
  <c r="AH565" i="1"/>
  <c r="AF566" i="1"/>
  <c r="AH566" i="1"/>
  <c r="V567" i="1"/>
  <c r="AF567" i="1"/>
  <c r="AH567" i="1"/>
  <c r="AF568" i="1"/>
  <c r="R569" i="1"/>
  <c r="X569" i="1"/>
  <c r="AF569" i="1"/>
  <c r="V570" i="1"/>
  <c r="Z570" i="1"/>
  <c r="AD570" i="1"/>
  <c r="AF570" i="1"/>
  <c r="Z571" i="1"/>
  <c r="AB571" i="1"/>
  <c r="Z572" i="1"/>
  <c r="AD572" i="1"/>
  <c r="AB573" i="1"/>
  <c r="AD573" i="1"/>
  <c r="AH573" i="1"/>
  <c r="AH574" i="1"/>
  <c r="V575" i="1"/>
  <c r="AF575" i="1"/>
  <c r="AH575" i="1"/>
  <c r="AF576" i="1"/>
  <c r="AH576" i="1"/>
  <c r="AB577" i="1"/>
  <c r="AH577" i="1"/>
  <c r="AF578" i="1"/>
  <c r="AH578" i="1"/>
  <c r="AD579" i="1"/>
  <c r="AF579" i="1"/>
  <c r="AF580" i="1"/>
  <c r="X581" i="1"/>
  <c r="AF581" i="1"/>
  <c r="V582" i="1"/>
  <c r="Z582" i="1"/>
  <c r="AB582" i="1"/>
  <c r="AD582" i="1"/>
  <c r="AF582" i="1"/>
  <c r="Z583" i="1"/>
  <c r="AB583" i="1"/>
  <c r="Z584" i="1"/>
  <c r="AB585" i="1"/>
  <c r="AD585" i="1"/>
  <c r="AH585" i="1"/>
  <c r="AD586" i="1"/>
  <c r="AH586" i="1"/>
  <c r="AF587" i="1"/>
  <c r="AH587" i="1"/>
  <c r="AF588" i="1"/>
  <c r="AH588" i="1"/>
  <c r="T589" i="1"/>
  <c r="AB589" i="1"/>
  <c r="AF590" i="1"/>
  <c r="AH590" i="1"/>
  <c r="AD591" i="1"/>
  <c r="AF591" i="1"/>
  <c r="AF592" i="1"/>
  <c r="X593" i="1"/>
  <c r="AF593" i="1"/>
  <c r="V594" i="1"/>
  <c r="Z594" i="1"/>
  <c r="AD594" i="1"/>
  <c r="AF594" i="1"/>
  <c r="Z595" i="1"/>
  <c r="AB595" i="1"/>
  <c r="Z596" i="1"/>
  <c r="AF596" i="1"/>
  <c r="AB597" i="1"/>
  <c r="AD597" i="1"/>
  <c r="AH597" i="1"/>
  <c r="AH598" i="1"/>
  <c r="V599" i="1"/>
  <c r="AF599" i="1"/>
  <c r="AH599" i="1"/>
  <c r="Z600" i="1"/>
  <c r="AF600" i="1"/>
  <c r="AH600" i="1"/>
  <c r="T601" i="1"/>
  <c r="AB601" i="1"/>
  <c r="AF602" i="1"/>
  <c r="AH602" i="1"/>
  <c r="AD603" i="1"/>
  <c r="AF603" i="1"/>
  <c r="AF604" i="1"/>
  <c r="R605" i="1"/>
  <c r="X605" i="1"/>
  <c r="AF605" i="1"/>
  <c r="V606" i="1"/>
  <c r="Z606" i="1"/>
  <c r="AD606" i="1"/>
  <c r="AF606" i="1"/>
  <c r="Z607" i="1"/>
  <c r="AB607" i="1"/>
  <c r="Z608" i="1"/>
  <c r="AB609" i="1"/>
  <c r="AD609" i="1"/>
  <c r="AH609" i="1"/>
  <c r="AD610" i="1"/>
  <c r="AH610" i="1"/>
  <c r="V611" i="1"/>
  <c r="AF611" i="1"/>
  <c r="AH611" i="1"/>
  <c r="AF612" i="1"/>
  <c r="AH612" i="1"/>
  <c r="T613" i="1"/>
  <c r="AB613" i="1"/>
  <c r="AF614" i="1"/>
  <c r="AH614" i="1"/>
  <c r="AD615" i="1"/>
  <c r="AF615" i="1"/>
  <c r="X616" i="1"/>
  <c r="AF616" i="1"/>
  <c r="X617" i="1"/>
  <c r="AF617" i="1"/>
  <c r="V618" i="1"/>
  <c r="AD618" i="1"/>
  <c r="AF618" i="1"/>
  <c r="Z619" i="1"/>
  <c r="AB619" i="1"/>
  <c r="AB621" i="1"/>
  <c r="AD621" i="1"/>
  <c r="AH621" i="1"/>
  <c r="AD622" i="1"/>
  <c r="AH622" i="1"/>
  <c r="AD623" i="1"/>
  <c r="AF623" i="1"/>
  <c r="AH623" i="1"/>
  <c r="AF624" i="1"/>
  <c r="AH624" i="1"/>
  <c r="T625" i="1"/>
  <c r="AB625" i="1"/>
  <c r="AH625" i="1"/>
  <c r="AB626" i="1"/>
  <c r="AF626" i="1"/>
  <c r="AH626" i="1"/>
  <c r="V627" i="1"/>
  <c r="AD627" i="1"/>
  <c r="AF627" i="1"/>
  <c r="AD628" i="1"/>
  <c r="AF628" i="1"/>
  <c r="X629" i="1"/>
  <c r="AD629" i="1"/>
  <c r="AF629" i="1"/>
  <c r="V630" i="1"/>
  <c r="AD630" i="1"/>
  <c r="AF630" i="1"/>
  <c r="Z631" i="1"/>
  <c r="AB631" i="1"/>
  <c r="Z632" i="1"/>
  <c r="AB633" i="1"/>
  <c r="AD633" i="1"/>
  <c r="AH633" i="1"/>
  <c r="AD634" i="1"/>
  <c r="AH634" i="1"/>
  <c r="AF635" i="1"/>
  <c r="AH635" i="1"/>
  <c r="AF636" i="1"/>
  <c r="AH636" i="1"/>
  <c r="Z637" i="1"/>
  <c r="AB637" i="1"/>
  <c r="AH637" i="1"/>
  <c r="AB638" i="1"/>
  <c r="AF638" i="1"/>
  <c r="AH638" i="1"/>
  <c r="AD639" i="1"/>
  <c r="AF639" i="1"/>
  <c r="V640" i="1"/>
  <c r="AF640" i="1"/>
  <c r="X641" i="1"/>
  <c r="Z641" i="1"/>
  <c r="AF641" i="1"/>
  <c r="T642" i="1"/>
  <c r="V642" i="1"/>
  <c r="AD642" i="1"/>
  <c r="AF642" i="1"/>
  <c r="Z643" i="1"/>
  <c r="AB643" i="1"/>
  <c r="Z644" i="1"/>
  <c r="AH644" i="1"/>
  <c r="AB645" i="1"/>
  <c r="AD645" i="1"/>
  <c r="AH645" i="1"/>
  <c r="T646" i="1"/>
  <c r="X646" i="1"/>
  <c r="AD646" i="1"/>
  <c r="AH646" i="1"/>
  <c r="AF647" i="1"/>
  <c r="AH647" i="1"/>
  <c r="AF648" i="1"/>
  <c r="AH648" i="1"/>
  <c r="Z649" i="1"/>
  <c r="AB649" i="1"/>
  <c r="AH649" i="1"/>
  <c r="X650" i="1"/>
  <c r="AF650" i="1"/>
  <c r="AH650" i="1"/>
  <c r="X651" i="1"/>
  <c r="AF651" i="1"/>
  <c r="AF652" i="1"/>
  <c r="R653" i="1"/>
  <c r="X653" i="1"/>
  <c r="AF653" i="1"/>
  <c r="T654" i="1"/>
  <c r="V654" i="1"/>
  <c r="Z654" i="1"/>
  <c r="AB654" i="1"/>
  <c r="AD654" i="1"/>
  <c r="AF654" i="1"/>
  <c r="Z655" i="1"/>
  <c r="AB655" i="1"/>
  <c r="AD655" i="1"/>
  <c r="AF655" i="1"/>
  <c r="Z656" i="1"/>
  <c r="AB657" i="1"/>
  <c r="AD657" i="1"/>
  <c r="AH657" i="1"/>
  <c r="V658" i="1"/>
  <c r="AD658" i="1"/>
  <c r="AH658" i="1"/>
  <c r="V659" i="1"/>
  <c r="AF659" i="1"/>
  <c r="AH659" i="1"/>
  <c r="AF660" i="1"/>
  <c r="AH660" i="1"/>
  <c r="AB661" i="1"/>
  <c r="AF661" i="1"/>
  <c r="AH661" i="1"/>
  <c r="AF662" i="1"/>
  <c r="AH662" i="1"/>
  <c r="AD663" i="1"/>
  <c r="AF663" i="1"/>
  <c r="AF664" i="1"/>
  <c r="R665" i="1"/>
  <c r="X665" i="1"/>
  <c r="AF665" i="1"/>
  <c r="V666" i="1"/>
  <c r="AD666" i="1"/>
  <c r="AF666" i="1"/>
  <c r="Z667" i="1"/>
  <c r="AB667" i="1"/>
  <c r="Z668" i="1"/>
  <c r="AB669" i="1"/>
  <c r="AD669" i="1"/>
  <c r="AH669" i="1"/>
  <c r="AH670" i="1"/>
  <c r="AD671" i="1"/>
  <c r="AF671" i="1"/>
  <c r="AH671" i="1"/>
  <c r="AF672" i="1"/>
  <c r="AH672" i="1"/>
  <c r="T673" i="1"/>
  <c r="AB673" i="1"/>
  <c r="AF674" i="1"/>
  <c r="AH674" i="1"/>
  <c r="AD675" i="1"/>
  <c r="AF675" i="1"/>
  <c r="X676" i="1"/>
  <c r="AF676" i="1"/>
  <c r="X677" i="1"/>
  <c r="AF677" i="1"/>
  <c r="V678" i="1"/>
  <c r="AB678" i="1"/>
  <c r="AD678" i="1"/>
  <c r="AF678" i="1"/>
  <c r="Z679" i="1"/>
  <c r="AB679" i="1"/>
  <c r="Z680" i="1"/>
  <c r="AF680" i="1"/>
  <c r="AB681" i="1"/>
  <c r="AD681" i="1"/>
  <c r="AH681" i="1"/>
  <c r="AD682" i="1"/>
  <c r="AH682" i="1"/>
  <c r="AB683" i="1"/>
  <c r="AF683" i="1"/>
  <c r="AH683" i="1"/>
  <c r="AF684" i="1"/>
  <c r="AH684" i="1"/>
  <c r="T685" i="1"/>
  <c r="AB685" i="1"/>
  <c r="AH685" i="1"/>
  <c r="AF686" i="1"/>
  <c r="AH686" i="1"/>
  <c r="V687" i="1"/>
  <c r="X687" i="1"/>
  <c r="AD687" i="1"/>
  <c r="AF687" i="1"/>
  <c r="AF688" i="1"/>
  <c r="X689" i="1"/>
  <c r="Z689" i="1"/>
  <c r="AF689" i="1"/>
  <c r="V690" i="1"/>
  <c r="AD690" i="1"/>
  <c r="AF690" i="1"/>
  <c r="Z691" i="1"/>
  <c r="AB691" i="1"/>
  <c r="Z692" i="1"/>
  <c r="AH692" i="1"/>
  <c r="AB693" i="1"/>
  <c r="AD693" i="1"/>
  <c r="AH693" i="1"/>
  <c r="T694" i="1"/>
  <c r="AD694" i="1"/>
  <c r="AH694" i="1"/>
  <c r="AF695" i="1"/>
  <c r="AH695" i="1"/>
  <c r="AF696" i="1"/>
  <c r="AH696" i="1"/>
  <c r="T697" i="1"/>
  <c r="AB697" i="1"/>
  <c r="AH697" i="1"/>
  <c r="AF698" i="1"/>
  <c r="AH698" i="1"/>
  <c r="AD699" i="1"/>
  <c r="AF699" i="1"/>
  <c r="X700" i="1"/>
  <c r="AF700" i="1"/>
  <c r="X701" i="1"/>
  <c r="AF701" i="1"/>
  <c r="V702" i="1"/>
  <c r="AB702" i="1"/>
  <c r="AD702" i="1"/>
  <c r="AF702" i="1"/>
  <c r="Z703" i="1"/>
  <c r="AB703" i="1"/>
  <c r="Z704" i="1"/>
  <c r="AB705" i="1"/>
  <c r="AD705" i="1"/>
  <c r="AH705" i="1"/>
  <c r="T706" i="1"/>
  <c r="X706" i="1"/>
  <c r="AD706" i="1"/>
  <c r="AH706" i="1"/>
  <c r="AF707" i="1"/>
  <c r="AH707" i="1"/>
  <c r="AD708" i="1"/>
  <c r="AF708" i="1"/>
  <c r="AH708" i="1"/>
  <c r="Z709" i="1"/>
  <c r="AB709" i="1"/>
  <c r="AH709" i="1"/>
  <c r="AF710" i="1"/>
  <c r="AH710" i="1"/>
  <c r="AD711" i="1"/>
  <c r="AF711" i="1"/>
  <c r="AH711" i="1"/>
  <c r="X712" i="1"/>
  <c r="AF712" i="1"/>
  <c r="X713" i="1"/>
  <c r="AF713" i="1"/>
  <c r="V714" i="1"/>
  <c r="Z714" i="1"/>
  <c r="AD714" i="1"/>
  <c r="AF714" i="1"/>
  <c r="Z715" i="1"/>
  <c r="AB715" i="1"/>
  <c r="Z716" i="1"/>
  <c r="AF716" i="1"/>
  <c r="AB717" i="1"/>
  <c r="AD717" i="1"/>
  <c r="AH717" i="1"/>
  <c r="AD718" i="1"/>
  <c r="AH718" i="1"/>
  <c r="AF719" i="1"/>
  <c r="AH719" i="1"/>
  <c r="AF720" i="1"/>
  <c r="AH720" i="1"/>
  <c r="T721" i="1"/>
  <c r="AB721" i="1"/>
  <c r="AH721" i="1"/>
  <c r="AF722" i="1"/>
  <c r="AH722" i="1"/>
  <c r="AF723" i="1"/>
  <c r="AH723" i="1"/>
  <c r="V724" i="1"/>
  <c r="AF724" i="1"/>
  <c r="X725" i="1"/>
  <c r="AF725" i="1"/>
  <c r="V726" i="1"/>
  <c r="AD726" i="1"/>
  <c r="AF726" i="1"/>
  <c r="Z727" i="1"/>
  <c r="AB727" i="1"/>
  <c r="Z728" i="1"/>
  <c r="AB729" i="1"/>
  <c r="AD729" i="1"/>
  <c r="AH729" i="1"/>
  <c r="AD730" i="1"/>
  <c r="AH730" i="1"/>
  <c r="AB731" i="1"/>
  <c r="AD731" i="1"/>
  <c r="AF731" i="1"/>
  <c r="AH731" i="1"/>
  <c r="AF732" i="1"/>
  <c r="AH732" i="1"/>
  <c r="T733" i="1"/>
  <c r="AB733" i="1"/>
  <c r="AH733" i="1"/>
  <c r="AF734" i="1"/>
  <c r="AH734" i="1"/>
  <c r="X735" i="1"/>
  <c r="AD735" i="1"/>
  <c r="AF735" i="1"/>
  <c r="AF736" i="1"/>
  <c r="X737" i="1"/>
  <c r="Z737" i="1"/>
  <c r="AF737" i="1"/>
  <c r="V738" i="1"/>
  <c r="Z738" i="1"/>
  <c r="AD738" i="1"/>
  <c r="AF738" i="1"/>
  <c r="Z739" i="1"/>
  <c r="AB739" i="1"/>
  <c r="Z740" i="1"/>
  <c r="AD740" i="1"/>
  <c r="AB741" i="1"/>
  <c r="AD741" i="1"/>
  <c r="AH741" i="1"/>
  <c r="X742" i="1"/>
  <c r="AD742" i="1"/>
  <c r="AH742" i="1"/>
  <c r="AF743" i="1"/>
  <c r="AH743" i="1"/>
  <c r="AD744" i="1"/>
  <c r="AF744" i="1"/>
  <c r="AH744" i="1"/>
  <c r="T745" i="1"/>
  <c r="AB745" i="1"/>
  <c r="AF745" i="1"/>
  <c r="AH745" i="1"/>
  <c r="AF746" i="1"/>
  <c r="AH746" i="1"/>
  <c r="AD747" i="1"/>
  <c r="AF747" i="1"/>
  <c r="X748" i="1"/>
  <c r="AF748" i="1"/>
  <c r="X749" i="1"/>
  <c r="AF749" i="1"/>
  <c r="V750" i="1"/>
  <c r="Z750" i="1"/>
  <c r="AD750" i="1"/>
  <c r="AF750" i="1"/>
  <c r="Z751" i="1"/>
  <c r="AB751" i="1"/>
  <c r="Z752" i="1"/>
  <c r="AB752" i="1"/>
  <c r="AF752" i="1"/>
  <c r="AB753" i="1"/>
  <c r="AD753" i="1"/>
  <c r="AH753" i="1"/>
  <c r="V754" i="1"/>
  <c r="AD754" i="1"/>
  <c r="AH754" i="1"/>
  <c r="AF755" i="1"/>
  <c r="AH755" i="1"/>
  <c r="AF756" i="1"/>
  <c r="AH756" i="1"/>
  <c r="AB757" i="1"/>
  <c r="AH757" i="1"/>
  <c r="AF758" i="1"/>
  <c r="AH758" i="1"/>
  <c r="AF759" i="1"/>
  <c r="AH759" i="1"/>
  <c r="V760" i="1"/>
  <c r="AF760" i="1"/>
  <c r="X761" i="1"/>
  <c r="AF761" i="1"/>
  <c r="V762" i="1"/>
  <c r="AB762" i="1"/>
  <c r="AD762" i="1"/>
  <c r="AF762" i="1"/>
  <c r="Z763" i="1"/>
  <c r="AB763" i="1"/>
  <c r="Z764" i="1"/>
  <c r="AB765" i="1"/>
  <c r="AD765" i="1"/>
  <c r="AH765" i="1"/>
  <c r="AD766" i="1"/>
  <c r="AH766" i="1"/>
  <c r="V767" i="1"/>
  <c r="AF767" i="1"/>
  <c r="AH767" i="1"/>
  <c r="AF768" i="1"/>
  <c r="AH768" i="1"/>
  <c r="T769" i="1"/>
  <c r="AB769" i="1"/>
  <c r="AH769" i="1"/>
  <c r="AF770" i="1"/>
  <c r="AH770" i="1"/>
  <c r="AB771" i="1"/>
  <c r="AD771" i="1"/>
  <c r="AF771" i="1"/>
  <c r="AF772" i="1"/>
  <c r="R773" i="1"/>
  <c r="X773" i="1"/>
  <c r="AD773" i="1"/>
  <c r="AF773" i="1"/>
  <c r="V774" i="1"/>
  <c r="Z774" i="1"/>
  <c r="AD774" i="1"/>
  <c r="AF774" i="1"/>
  <c r="Z775" i="1"/>
  <c r="AB775" i="1"/>
  <c r="Z776" i="1"/>
  <c r="AB776" i="1"/>
  <c r="AB777" i="1"/>
  <c r="AD777" i="1"/>
  <c r="AH777" i="1"/>
  <c r="R778" i="1"/>
  <c r="V778" i="1"/>
  <c r="AH778" i="1"/>
  <c r="AF779" i="1"/>
  <c r="AH779" i="1"/>
  <c r="T780" i="1"/>
  <c r="AF780" i="1"/>
  <c r="AH780" i="1"/>
  <c r="T781" i="1"/>
  <c r="Z781" i="1"/>
  <c r="AB781" i="1"/>
  <c r="AB782" i="1"/>
  <c r="AF782" i="1"/>
  <c r="AH782" i="1"/>
  <c r="X783" i="1"/>
  <c r="AD783" i="1"/>
  <c r="AF783" i="1"/>
  <c r="AF784" i="1"/>
  <c r="X785" i="1"/>
  <c r="Z785" i="1"/>
  <c r="AF785" i="1"/>
  <c r="V786" i="1"/>
  <c r="Z786" i="1"/>
  <c r="AD786" i="1"/>
  <c r="AF786" i="1"/>
  <c r="Z787" i="1"/>
  <c r="AB787" i="1"/>
  <c r="Z788" i="1"/>
  <c r="AB789" i="1"/>
  <c r="AD789" i="1"/>
  <c r="AH789" i="1"/>
  <c r="T790" i="1"/>
  <c r="AD790" i="1"/>
  <c r="AH790" i="1"/>
  <c r="AF791" i="1"/>
  <c r="AH791" i="1"/>
  <c r="AF792" i="1"/>
  <c r="AH792" i="1"/>
  <c r="AB793" i="1"/>
  <c r="X794" i="1"/>
  <c r="AF794" i="1"/>
  <c r="AH794" i="1"/>
  <c r="AF795" i="1"/>
  <c r="V796" i="1"/>
  <c r="X796" i="1"/>
  <c r="AF796" i="1"/>
  <c r="X797" i="1"/>
  <c r="AF797" i="1"/>
  <c r="V798" i="1"/>
  <c r="AB798" i="1"/>
  <c r="AD798" i="1"/>
  <c r="AF798" i="1"/>
  <c r="Z799" i="1"/>
  <c r="AB799" i="1"/>
  <c r="Z800" i="1"/>
  <c r="AB800" i="1"/>
  <c r="AF800" i="1"/>
  <c r="AB801" i="1"/>
  <c r="AD801" i="1"/>
  <c r="AH801" i="1"/>
  <c r="AH802" i="1"/>
  <c r="AF803" i="1"/>
  <c r="AH803" i="1"/>
  <c r="AD804" i="1"/>
  <c r="AF804" i="1"/>
  <c r="AH804" i="1"/>
  <c r="T805" i="1"/>
  <c r="AB805" i="1"/>
  <c r="AF805" i="1"/>
  <c r="AH805" i="1"/>
  <c r="AF806" i="1"/>
  <c r="AH806" i="1"/>
  <c r="AF807" i="1"/>
  <c r="V808" i="1"/>
  <c r="AF808" i="1"/>
  <c r="R809" i="1"/>
  <c r="X809" i="1"/>
  <c r="Z809" i="1"/>
  <c r="AF809" i="1"/>
  <c r="V810" i="1"/>
  <c r="AD810" i="1"/>
  <c r="AF810" i="1"/>
  <c r="Z811" i="1"/>
  <c r="AB811" i="1"/>
  <c r="Z812" i="1"/>
  <c r="AD812" i="1"/>
  <c r="AB813" i="1"/>
  <c r="AD813" i="1"/>
  <c r="AH813" i="1"/>
  <c r="X814" i="1"/>
  <c r="AH814" i="1"/>
  <c r="AF815" i="1"/>
  <c r="AH815" i="1"/>
  <c r="AF816" i="1"/>
  <c r="AH816" i="1"/>
  <c r="AB817" i="1"/>
  <c r="AH817" i="1"/>
  <c r="X818" i="1"/>
  <c r="AF818" i="1"/>
  <c r="AH818" i="1"/>
  <c r="X819" i="1"/>
  <c r="AD819" i="1"/>
  <c r="AF819" i="1"/>
  <c r="X820" i="1"/>
  <c r="AF820" i="1"/>
  <c r="X821" i="1"/>
  <c r="AF821" i="1"/>
  <c r="V822" i="1"/>
  <c r="Z822" i="1"/>
  <c r="AB822" i="1"/>
  <c r="AD822" i="1"/>
  <c r="AF822" i="1"/>
  <c r="Z823" i="1"/>
  <c r="AB823" i="1"/>
  <c r="Z824" i="1"/>
  <c r="AF824" i="1"/>
  <c r="AB825" i="1"/>
  <c r="AD825" i="1"/>
  <c r="AH825" i="1"/>
  <c r="R826" i="1"/>
  <c r="AD826" i="1"/>
  <c r="AH826" i="1"/>
  <c r="AB827" i="1"/>
  <c r="AF827" i="1"/>
  <c r="AH827" i="1"/>
  <c r="AF828" i="1"/>
  <c r="AH828" i="1"/>
  <c r="T829" i="1"/>
  <c r="Z829" i="1"/>
  <c r="AB829" i="1"/>
  <c r="AF829" i="1"/>
  <c r="AH829" i="1"/>
  <c r="AF830" i="1"/>
  <c r="AH830" i="1"/>
  <c r="AF831" i="1"/>
  <c r="V832" i="1"/>
  <c r="X832" i="1"/>
  <c r="AF832" i="1"/>
  <c r="X833" i="1"/>
  <c r="AF833" i="1"/>
  <c r="V834" i="1"/>
  <c r="AB834" i="1"/>
  <c r="AD834" i="1"/>
  <c r="AF834" i="1"/>
  <c r="Z835" i="1"/>
  <c r="AB835" i="1"/>
  <c r="AH835" i="1"/>
  <c r="Z836" i="1"/>
  <c r="AB837" i="1"/>
  <c r="AD837" i="1"/>
  <c r="AH837" i="1"/>
  <c r="AD838" i="1"/>
  <c r="AH838" i="1"/>
  <c r="AD839" i="1"/>
  <c r="AF839" i="1"/>
  <c r="AH839" i="1"/>
  <c r="AD840" i="1"/>
  <c r="AF840" i="1"/>
  <c r="AH840" i="1"/>
  <c r="T841" i="1"/>
  <c r="AB841" i="1"/>
  <c r="AH841" i="1"/>
  <c r="AB842" i="1"/>
  <c r="AF842" i="1"/>
  <c r="AH842" i="1"/>
  <c r="AD843" i="1"/>
  <c r="AF843" i="1"/>
  <c r="V844" i="1"/>
  <c r="X844" i="1"/>
  <c r="AF844" i="1"/>
  <c r="X845" i="1"/>
  <c r="AD845" i="1"/>
  <c r="AF845" i="1"/>
  <c r="V846" i="1"/>
  <c r="AB846" i="1"/>
  <c r="AD846" i="1"/>
  <c r="AF846" i="1"/>
  <c r="Z847" i="1"/>
  <c r="AB847" i="1"/>
  <c r="V848" i="1"/>
  <c r="Z848" i="1"/>
  <c r="AB849" i="1"/>
  <c r="AD849" i="1"/>
  <c r="AH849" i="1"/>
  <c r="R850" i="1"/>
  <c r="T850" i="1"/>
  <c r="AH850" i="1"/>
  <c r="AF851" i="1"/>
  <c r="AH851" i="1"/>
  <c r="AF852" i="1"/>
  <c r="AH852" i="1"/>
  <c r="T853" i="1"/>
  <c r="AB853" i="1"/>
  <c r="AF853" i="1"/>
  <c r="AH853" i="1"/>
  <c r="X854" i="1"/>
  <c r="AF854" i="1"/>
  <c r="AH854" i="1"/>
  <c r="AD855" i="1"/>
  <c r="AF855" i="1"/>
  <c r="AH855" i="1"/>
  <c r="X856" i="1"/>
  <c r="AF856" i="1"/>
  <c r="X857" i="1"/>
  <c r="AF857" i="1"/>
  <c r="V858" i="1"/>
  <c r="Z858" i="1"/>
  <c r="AB858" i="1"/>
  <c r="AD858" i="1"/>
  <c r="AF858" i="1"/>
  <c r="Z859" i="1"/>
  <c r="AB859" i="1"/>
  <c r="Z860" i="1"/>
  <c r="AF860" i="1"/>
  <c r="AB861" i="1"/>
  <c r="AD861" i="1"/>
  <c r="AH861" i="1"/>
  <c r="AD862" i="1"/>
  <c r="AH862" i="1"/>
  <c r="AF863" i="1"/>
  <c r="AH863" i="1"/>
  <c r="AF864" i="1"/>
  <c r="AH864" i="1"/>
  <c r="T865" i="1"/>
  <c r="AB865" i="1"/>
  <c r="AH865" i="1"/>
  <c r="X866" i="1"/>
  <c r="AB866" i="1"/>
  <c r="AF866" i="1"/>
  <c r="AH866" i="1"/>
  <c r="AF867" i="1"/>
  <c r="X868" i="1"/>
  <c r="AF868" i="1"/>
  <c r="X869" i="1"/>
  <c r="AF869" i="1"/>
  <c r="V870" i="1"/>
  <c r="AB870" i="1"/>
  <c r="AD870" i="1"/>
  <c r="AF870" i="1"/>
  <c r="Z871" i="1"/>
  <c r="AB871" i="1"/>
  <c r="Z872" i="1"/>
  <c r="AF872" i="1"/>
  <c r="AB873" i="1"/>
  <c r="AD873" i="1"/>
  <c r="AH873" i="1"/>
  <c r="R874" i="1"/>
  <c r="V874" i="1"/>
  <c r="AD874" i="1"/>
  <c r="AH874" i="1"/>
  <c r="AF875" i="1"/>
  <c r="AH875" i="1"/>
  <c r="Z876" i="1"/>
  <c r="AF876" i="1"/>
  <c r="AH876" i="1"/>
  <c r="T877" i="1"/>
  <c r="AB877" i="1"/>
  <c r="AF877" i="1"/>
  <c r="AH877" i="1"/>
  <c r="X878" i="1"/>
  <c r="AF878" i="1"/>
  <c r="AH878" i="1"/>
  <c r="AD879" i="1"/>
  <c r="AF879" i="1"/>
  <c r="V880" i="1"/>
  <c r="X880" i="1"/>
  <c r="AF880" i="1"/>
  <c r="X881" i="1"/>
  <c r="Z881" i="1"/>
  <c r="AF881" i="1"/>
  <c r="V882" i="1"/>
  <c r="AB882" i="1"/>
  <c r="AD882" i="1"/>
  <c r="AF882" i="1"/>
  <c r="Z883" i="1"/>
  <c r="AB883" i="1"/>
  <c r="Z884" i="1"/>
  <c r="AF884" i="1"/>
  <c r="AB885" i="1"/>
  <c r="AD885" i="1"/>
  <c r="AH885" i="1"/>
  <c r="T886" i="1"/>
  <c r="X886" i="1"/>
  <c r="AD886" i="1"/>
  <c r="AH886" i="1"/>
  <c r="AF887" i="1"/>
  <c r="AH887" i="1"/>
  <c r="AF888" i="1"/>
  <c r="AH888" i="1"/>
  <c r="T889" i="1"/>
  <c r="AB889" i="1"/>
  <c r="X890" i="1"/>
  <c r="AF890" i="1"/>
  <c r="AH890" i="1"/>
  <c r="AD891" i="1"/>
  <c r="AF891" i="1"/>
  <c r="X892" i="1"/>
  <c r="AF892" i="1"/>
  <c r="X893" i="1"/>
  <c r="Z893" i="1"/>
  <c r="AF893" i="1"/>
  <c r="AH893" i="1"/>
  <c r="V894" i="1"/>
  <c r="AB894" i="1"/>
  <c r="AD894" i="1"/>
  <c r="AF894" i="1"/>
  <c r="Z895" i="1"/>
  <c r="AB895" i="1"/>
  <c r="AD895" i="1"/>
  <c r="Z896" i="1"/>
  <c r="AF896" i="1"/>
  <c r="AB897" i="1"/>
  <c r="AD897" i="1"/>
  <c r="AH897" i="1"/>
  <c r="AD898" i="1"/>
  <c r="AH898" i="1"/>
  <c r="V899" i="1"/>
  <c r="AF899" i="1"/>
  <c r="AH899" i="1"/>
  <c r="AF900" i="1"/>
  <c r="AH900" i="1"/>
  <c r="T901" i="1"/>
  <c r="AB901" i="1"/>
  <c r="AF901" i="1"/>
  <c r="AH901" i="1"/>
  <c r="X902" i="1"/>
  <c r="AB902" i="1"/>
  <c r="AF902" i="1"/>
  <c r="AH902" i="1"/>
  <c r="V903" i="1"/>
  <c r="X903" i="1"/>
  <c r="AF903" i="1"/>
  <c r="R904" i="1"/>
  <c r="X904" i="1"/>
  <c r="AF904" i="1"/>
  <c r="R905" i="1"/>
  <c r="X905" i="1"/>
  <c r="AF905" i="1"/>
  <c r="V906" i="1"/>
  <c r="Z906" i="1"/>
  <c r="AD906" i="1"/>
  <c r="AF906" i="1"/>
  <c r="Z907" i="1"/>
  <c r="AB907" i="1"/>
  <c r="Z908" i="1"/>
  <c r="AD908" i="1"/>
  <c r="AB909" i="1"/>
  <c r="AD909" i="1"/>
  <c r="AH909" i="1"/>
  <c r="AD910" i="1"/>
  <c r="AH910" i="1"/>
  <c r="AF911" i="1"/>
  <c r="AH911" i="1"/>
  <c r="AF912" i="1"/>
  <c r="AH912" i="1"/>
  <c r="T913" i="1"/>
  <c r="AB913" i="1"/>
  <c r="AF913" i="1"/>
  <c r="AF914" i="1"/>
  <c r="AH914" i="1"/>
  <c r="AD915" i="1"/>
  <c r="AF915" i="1"/>
  <c r="AH915" i="1"/>
  <c r="T916" i="1"/>
  <c r="X916" i="1"/>
  <c r="AF916" i="1"/>
  <c r="X917" i="1"/>
  <c r="Z917" i="1"/>
  <c r="AD917" i="1"/>
  <c r="AF917" i="1"/>
  <c r="V918" i="1"/>
  <c r="Z918" i="1"/>
  <c r="AB918" i="1"/>
  <c r="AD918" i="1"/>
  <c r="AF918" i="1"/>
  <c r="Z919" i="1"/>
  <c r="AB919" i="1"/>
  <c r="Z920" i="1"/>
  <c r="AB921" i="1"/>
  <c r="AD921" i="1"/>
  <c r="AH921" i="1"/>
  <c r="AH922" i="1"/>
  <c r="AF923" i="1"/>
  <c r="AH923" i="1"/>
  <c r="AF924" i="1"/>
  <c r="AH924" i="1"/>
  <c r="T925" i="1"/>
  <c r="AB925" i="1"/>
  <c r="AH925" i="1"/>
  <c r="X926" i="1"/>
  <c r="AF926" i="1"/>
  <c r="AH926" i="1"/>
  <c r="V928" i="1"/>
  <c r="AF928" i="1"/>
  <c r="X929" i="1"/>
  <c r="AF929" i="1"/>
  <c r="R930" i="1"/>
  <c r="AF930" i="1"/>
  <c r="AB931" i="1"/>
  <c r="AD931" i="1"/>
  <c r="AF931" i="1"/>
  <c r="Z932" i="1"/>
  <c r="AB932" i="1"/>
  <c r="AF933" i="1"/>
  <c r="AB934" i="1"/>
  <c r="AD934" i="1"/>
  <c r="AH934" i="1"/>
  <c r="R935" i="1"/>
  <c r="AD935" i="1"/>
  <c r="AH935" i="1"/>
  <c r="AH936" i="1"/>
  <c r="AD937" i="1"/>
  <c r="AF937" i="1"/>
  <c r="AH937" i="1"/>
  <c r="AB938" i="1"/>
  <c r="AH938" i="1"/>
  <c r="X939" i="1"/>
  <c r="AF939" i="1"/>
  <c r="X940" i="1"/>
  <c r="AF940" i="1"/>
  <c r="X941" i="1"/>
  <c r="AF941" i="1"/>
  <c r="Z942" i="1"/>
  <c r="AD942" i="1"/>
  <c r="AF942" i="1"/>
  <c r="Z943" i="1"/>
  <c r="AB943" i="1"/>
  <c r="AD943" i="1"/>
  <c r="AF943" i="1"/>
  <c r="Z944" i="1"/>
  <c r="AB944" i="1"/>
  <c r="AD946" i="1"/>
  <c r="AH946" i="1"/>
  <c r="X947" i="1"/>
  <c r="AD947" i="1"/>
  <c r="AH947" i="1"/>
  <c r="V948" i="1"/>
  <c r="AH948" i="1"/>
  <c r="T949" i="1"/>
  <c r="AF949" i="1"/>
  <c r="AH949" i="1"/>
  <c r="AB950" i="1"/>
  <c r="AH950" i="1"/>
  <c r="AB951" i="1"/>
  <c r="AF951" i="1"/>
  <c r="AF952" i="1"/>
  <c r="X953" i="1"/>
  <c r="AF953" i="1"/>
  <c r="AF954" i="1"/>
  <c r="V955" i="1"/>
  <c r="Z955" i="1"/>
  <c r="AB955" i="1"/>
  <c r="AD955" i="1"/>
  <c r="AF955" i="1"/>
  <c r="Z956" i="1"/>
  <c r="AB956" i="1"/>
  <c r="Z957" i="1"/>
  <c r="AF957" i="1"/>
  <c r="AD958" i="1"/>
  <c r="AH958" i="1"/>
  <c r="T959" i="1"/>
  <c r="AH959" i="1"/>
  <c r="AH960" i="1"/>
  <c r="Z961" i="1"/>
  <c r="AF961" i="1"/>
  <c r="AH961" i="1"/>
  <c r="AB962" i="1"/>
  <c r="AF962" i="1"/>
  <c r="AH962" i="1"/>
  <c r="X963" i="1"/>
  <c r="AF963" i="1"/>
  <c r="V964" i="1"/>
  <c r="AF964" i="1"/>
  <c r="X965" i="1"/>
  <c r="AF965" i="1"/>
  <c r="V966" i="1"/>
  <c r="Z966" i="1"/>
  <c r="AF966" i="1"/>
  <c r="Z967" i="1"/>
  <c r="AD967" i="1"/>
  <c r="AF967" i="1"/>
  <c r="Z968" i="1"/>
  <c r="AB968" i="1"/>
  <c r="AD970" i="1"/>
  <c r="AH970" i="1"/>
  <c r="AD971" i="1"/>
  <c r="AH971" i="1"/>
  <c r="AH972" i="1"/>
  <c r="AF973" i="1"/>
  <c r="AH973" i="1"/>
  <c r="AB974" i="1"/>
  <c r="AH974" i="1"/>
  <c r="R975" i="1"/>
  <c r="X975" i="1"/>
  <c r="AF975" i="1"/>
  <c r="AF976" i="1"/>
  <c r="X977" i="1"/>
  <c r="AD977" i="1"/>
  <c r="AF977" i="1"/>
  <c r="Z978" i="1"/>
  <c r="AD978" i="1"/>
  <c r="AF978" i="1"/>
  <c r="Z979" i="1"/>
  <c r="AB979" i="1"/>
  <c r="AD979" i="1"/>
  <c r="AF979" i="1"/>
  <c r="Z980" i="1"/>
  <c r="AB980" i="1"/>
  <c r="AD982" i="1"/>
  <c r="AH982" i="1"/>
  <c r="R983" i="1"/>
  <c r="AH983" i="1"/>
  <c r="AH984" i="1"/>
  <c r="T985" i="1"/>
  <c r="AD985" i="1"/>
  <c r="AF985" i="1"/>
  <c r="AH985" i="1"/>
  <c r="AB986" i="1"/>
  <c r="AH986" i="1"/>
  <c r="X987" i="1"/>
  <c r="AF987" i="1"/>
  <c r="R988" i="1"/>
  <c r="V988" i="1"/>
  <c r="AF988" i="1"/>
  <c r="X989" i="1"/>
  <c r="AF989" i="1"/>
  <c r="Z990" i="1"/>
  <c r="AF990" i="1"/>
  <c r="T991" i="1"/>
  <c r="AB991" i="1"/>
  <c r="AD991" i="1"/>
  <c r="AF991" i="1"/>
  <c r="Z992" i="1"/>
  <c r="AB992" i="1"/>
  <c r="AF993" i="1"/>
  <c r="AD994" i="1"/>
  <c r="AH994" i="1"/>
  <c r="AD995" i="1"/>
  <c r="AH995" i="1"/>
  <c r="AF996" i="1"/>
  <c r="AH996" i="1"/>
  <c r="T997" i="1"/>
  <c r="AD997" i="1"/>
  <c r="AF997" i="1"/>
  <c r="AH997" i="1"/>
  <c r="T998" i="1"/>
  <c r="AB998" i="1"/>
  <c r="AH998" i="1"/>
  <c r="AF999" i="1"/>
  <c r="AH999" i="1"/>
  <c r="X1000" i="1"/>
  <c r="AF1000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P136" i="1"/>
  <c r="AP137" i="1"/>
  <c r="AP138" i="1"/>
  <c r="AP139" i="1"/>
  <c r="AP140" i="1"/>
  <c r="AP141" i="1"/>
  <c r="AP142" i="1"/>
  <c r="AP143" i="1"/>
  <c r="AP144" i="1"/>
  <c r="AP145" i="1"/>
  <c r="AP146" i="1"/>
  <c r="AP147" i="1"/>
  <c r="AP148" i="1"/>
  <c r="AP149" i="1"/>
  <c r="AP150" i="1"/>
  <c r="AP151" i="1"/>
  <c r="AP152" i="1"/>
  <c r="AP153" i="1"/>
  <c r="AP154" i="1"/>
  <c r="AP155" i="1"/>
  <c r="AP156" i="1"/>
  <c r="AP157" i="1"/>
  <c r="AP158" i="1"/>
  <c r="AP159" i="1"/>
  <c r="AP160" i="1"/>
  <c r="AP161" i="1"/>
  <c r="AP162" i="1"/>
  <c r="AP163" i="1"/>
  <c r="AP164" i="1"/>
  <c r="AP165" i="1"/>
  <c r="AP166" i="1"/>
  <c r="AP167" i="1"/>
  <c r="AP168" i="1"/>
  <c r="AP169" i="1"/>
  <c r="AP170" i="1"/>
  <c r="AP171" i="1"/>
  <c r="AP172" i="1"/>
  <c r="AP173" i="1"/>
  <c r="AP174" i="1"/>
  <c r="AP175" i="1"/>
  <c r="AP176" i="1"/>
  <c r="AP177" i="1"/>
  <c r="AP178" i="1"/>
  <c r="AP179" i="1"/>
  <c r="AP180" i="1"/>
  <c r="AP181" i="1"/>
  <c r="AP182" i="1"/>
  <c r="AP183" i="1"/>
  <c r="AP184" i="1"/>
  <c r="AP185" i="1"/>
  <c r="AP186" i="1"/>
  <c r="AP187" i="1"/>
  <c r="AP188" i="1"/>
  <c r="AP189" i="1"/>
  <c r="AP190" i="1"/>
  <c r="AP191" i="1"/>
  <c r="AP192" i="1"/>
  <c r="AP193" i="1"/>
  <c r="AP194" i="1"/>
  <c r="AP195" i="1"/>
  <c r="AP196" i="1"/>
  <c r="AP197" i="1"/>
  <c r="AP198" i="1"/>
  <c r="AP199" i="1"/>
  <c r="AP200" i="1"/>
  <c r="AP201" i="1"/>
  <c r="AP202" i="1"/>
  <c r="AP203" i="1"/>
  <c r="AP204" i="1"/>
  <c r="AP205" i="1"/>
  <c r="AP206" i="1"/>
  <c r="AP207" i="1"/>
  <c r="AP208" i="1"/>
  <c r="AP209" i="1"/>
  <c r="AP210" i="1"/>
  <c r="AP211" i="1"/>
  <c r="AP212" i="1"/>
  <c r="AP213" i="1"/>
  <c r="AP214" i="1"/>
  <c r="AP215" i="1"/>
  <c r="AP216" i="1"/>
  <c r="AP217" i="1"/>
  <c r="AP218" i="1"/>
  <c r="AP219" i="1"/>
  <c r="AP220" i="1"/>
  <c r="AP221" i="1"/>
  <c r="AP222" i="1"/>
  <c r="AP223" i="1"/>
  <c r="AP224" i="1"/>
  <c r="AP225" i="1"/>
  <c r="AP226" i="1"/>
  <c r="AP227" i="1"/>
  <c r="AP228" i="1"/>
  <c r="AP229" i="1"/>
  <c r="AP230" i="1"/>
  <c r="AP231" i="1"/>
  <c r="AP232" i="1"/>
  <c r="AP233" i="1"/>
  <c r="AP234" i="1"/>
  <c r="AP235" i="1"/>
  <c r="AP236" i="1"/>
  <c r="AP237" i="1"/>
  <c r="AP238" i="1"/>
  <c r="AP239" i="1"/>
  <c r="AP240" i="1"/>
  <c r="AP241" i="1"/>
  <c r="AP242" i="1"/>
  <c r="AP243" i="1"/>
  <c r="AP244" i="1"/>
  <c r="AP245" i="1"/>
  <c r="AP246" i="1"/>
  <c r="AP247" i="1"/>
  <c r="AP248" i="1"/>
  <c r="AP249" i="1"/>
  <c r="AP250" i="1"/>
  <c r="AP251" i="1"/>
  <c r="AP252" i="1"/>
  <c r="AP253" i="1"/>
  <c r="AP254" i="1"/>
  <c r="AP255" i="1"/>
  <c r="AP256" i="1"/>
  <c r="AP257" i="1"/>
  <c r="AP258" i="1"/>
  <c r="AP259" i="1"/>
  <c r="AP260" i="1"/>
  <c r="AP261" i="1"/>
  <c r="AP262" i="1"/>
  <c r="AP263" i="1"/>
  <c r="AP264" i="1"/>
  <c r="AP265" i="1"/>
  <c r="AP266" i="1"/>
  <c r="AP267" i="1"/>
  <c r="AP268" i="1"/>
  <c r="AP269" i="1"/>
  <c r="AP270" i="1"/>
  <c r="AP271" i="1"/>
  <c r="AP272" i="1"/>
  <c r="AP273" i="1"/>
  <c r="AP274" i="1"/>
  <c r="AP275" i="1"/>
  <c r="AP276" i="1"/>
  <c r="AP277" i="1"/>
  <c r="AP278" i="1"/>
  <c r="AP279" i="1"/>
  <c r="AP280" i="1"/>
  <c r="AP281" i="1"/>
  <c r="AP282" i="1"/>
  <c r="AP283" i="1"/>
  <c r="AP284" i="1"/>
  <c r="AP285" i="1"/>
  <c r="AP286" i="1"/>
  <c r="AP287" i="1"/>
  <c r="AP288" i="1"/>
  <c r="AP289" i="1"/>
  <c r="AP290" i="1"/>
  <c r="AP291" i="1"/>
  <c r="AP292" i="1"/>
  <c r="AP293" i="1"/>
  <c r="AP294" i="1"/>
  <c r="AP295" i="1"/>
  <c r="AP296" i="1"/>
  <c r="AP297" i="1"/>
  <c r="AP298" i="1"/>
  <c r="AP299" i="1"/>
  <c r="AP300" i="1"/>
  <c r="AP301" i="1"/>
  <c r="AP302" i="1"/>
  <c r="AP303" i="1"/>
  <c r="AP304" i="1"/>
  <c r="AP305" i="1"/>
  <c r="AP306" i="1"/>
  <c r="AP307" i="1"/>
  <c r="AP308" i="1"/>
  <c r="AP309" i="1"/>
  <c r="AP310" i="1"/>
  <c r="AP311" i="1"/>
  <c r="AP312" i="1"/>
  <c r="AP313" i="1"/>
  <c r="AP314" i="1"/>
  <c r="AP315" i="1"/>
  <c r="AP316" i="1"/>
  <c r="AP317" i="1"/>
  <c r="AP318" i="1"/>
  <c r="AP319" i="1"/>
  <c r="AP320" i="1"/>
  <c r="AP321" i="1"/>
  <c r="AP322" i="1"/>
  <c r="AP323" i="1"/>
  <c r="AP324" i="1"/>
  <c r="AP325" i="1"/>
  <c r="AP326" i="1"/>
  <c r="AP327" i="1"/>
  <c r="AP328" i="1"/>
  <c r="AP329" i="1"/>
  <c r="AP330" i="1"/>
  <c r="AP331" i="1"/>
  <c r="AP332" i="1"/>
  <c r="AP333" i="1"/>
  <c r="AP334" i="1"/>
  <c r="AP335" i="1"/>
  <c r="AP336" i="1"/>
  <c r="AP337" i="1"/>
  <c r="AP338" i="1"/>
  <c r="AP339" i="1"/>
  <c r="AP340" i="1"/>
  <c r="AP341" i="1"/>
  <c r="AP342" i="1"/>
  <c r="AP343" i="1"/>
  <c r="AP344" i="1"/>
  <c r="AP345" i="1"/>
  <c r="AP346" i="1"/>
  <c r="AP347" i="1"/>
  <c r="AP348" i="1"/>
  <c r="AP349" i="1"/>
  <c r="AP350" i="1"/>
  <c r="AP351" i="1"/>
  <c r="AP352" i="1"/>
  <c r="AP353" i="1"/>
  <c r="AP354" i="1"/>
  <c r="AP355" i="1"/>
  <c r="AP356" i="1"/>
  <c r="AP357" i="1"/>
  <c r="AP358" i="1"/>
  <c r="AP359" i="1"/>
  <c r="AP360" i="1"/>
  <c r="AP361" i="1"/>
  <c r="AP362" i="1"/>
  <c r="AP363" i="1"/>
  <c r="AP364" i="1"/>
  <c r="AP365" i="1"/>
  <c r="AP366" i="1"/>
  <c r="AP367" i="1"/>
  <c r="AP368" i="1"/>
  <c r="AP369" i="1"/>
  <c r="AP370" i="1"/>
  <c r="AP371" i="1"/>
  <c r="AP372" i="1"/>
  <c r="AP373" i="1"/>
  <c r="AP374" i="1"/>
  <c r="AP375" i="1"/>
  <c r="AP376" i="1"/>
  <c r="AP377" i="1"/>
  <c r="AP378" i="1"/>
  <c r="AP379" i="1"/>
  <c r="AP380" i="1"/>
  <c r="AP381" i="1"/>
  <c r="AP382" i="1"/>
  <c r="AP383" i="1"/>
  <c r="AP384" i="1"/>
  <c r="AP385" i="1"/>
  <c r="AP386" i="1"/>
  <c r="AP387" i="1"/>
  <c r="AP388" i="1"/>
  <c r="AP389" i="1"/>
  <c r="AP390" i="1"/>
  <c r="AP391" i="1"/>
  <c r="AP392" i="1"/>
  <c r="AP393" i="1"/>
  <c r="AP394" i="1"/>
  <c r="AP395" i="1"/>
  <c r="AP396" i="1"/>
  <c r="AP397" i="1"/>
  <c r="AP398" i="1"/>
  <c r="AP399" i="1"/>
  <c r="AP400" i="1"/>
  <c r="AP401" i="1"/>
  <c r="AP402" i="1"/>
  <c r="AP403" i="1"/>
  <c r="AP404" i="1"/>
  <c r="AP405" i="1"/>
  <c r="AP406" i="1"/>
  <c r="AP407" i="1"/>
  <c r="AP408" i="1"/>
  <c r="AP409" i="1"/>
  <c r="AP410" i="1"/>
  <c r="AP411" i="1"/>
  <c r="AP412" i="1"/>
  <c r="AP413" i="1"/>
  <c r="AP414" i="1"/>
  <c r="AP415" i="1"/>
  <c r="AP416" i="1"/>
  <c r="AP417" i="1"/>
  <c r="AP418" i="1"/>
  <c r="AP419" i="1"/>
  <c r="AP420" i="1"/>
  <c r="AP421" i="1"/>
  <c r="AP422" i="1"/>
  <c r="AP423" i="1"/>
  <c r="AP424" i="1"/>
  <c r="AP425" i="1"/>
  <c r="AP426" i="1"/>
  <c r="AP427" i="1"/>
  <c r="AP428" i="1"/>
  <c r="AP429" i="1"/>
  <c r="AP430" i="1"/>
  <c r="AP431" i="1"/>
  <c r="AP432" i="1"/>
  <c r="AP433" i="1"/>
  <c r="AP434" i="1"/>
  <c r="AP435" i="1"/>
  <c r="AP436" i="1"/>
  <c r="AP437" i="1"/>
  <c r="AP438" i="1"/>
  <c r="AP439" i="1"/>
  <c r="AP440" i="1"/>
  <c r="AP441" i="1"/>
  <c r="AP442" i="1"/>
  <c r="AP443" i="1"/>
  <c r="AP444" i="1"/>
  <c r="AP445" i="1"/>
  <c r="AP446" i="1"/>
  <c r="AP447" i="1"/>
  <c r="AP448" i="1"/>
  <c r="AP449" i="1"/>
  <c r="AP450" i="1"/>
  <c r="AP451" i="1"/>
  <c r="AP452" i="1"/>
  <c r="AP453" i="1"/>
  <c r="AP454" i="1"/>
  <c r="AP455" i="1"/>
  <c r="AP456" i="1"/>
  <c r="AP457" i="1"/>
  <c r="AP458" i="1"/>
  <c r="AP459" i="1"/>
  <c r="AP460" i="1"/>
  <c r="AP461" i="1"/>
  <c r="AP462" i="1"/>
  <c r="AP463" i="1"/>
  <c r="AP464" i="1"/>
  <c r="AP465" i="1"/>
  <c r="AP466" i="1"/>
  <c r="AP467" i="1"/>
  <c r="AP468" i="1"/>
  <c r="AP469" i="1"/>
  <c r="AP470" i="1"/>
  <c r="AP471" i="1"/>
  <c r="AP472" i="1"/>
  <c r="AP473" i="1"/>
  <c r="AP474" i="1"/>
  <c r="AP475" i="1"/>
  <c r="AP476" i="1"/>
  <c r="AP477" i="1"/>
  <c r="AP478" i="1"/>
  <c r="AP479" i="1"/>
  <c r="AP480" i="1"/>
  <c r="AP481" i="1"/>
  <c r="AP482" i="1"/>
  <c r="AP483" i="1"/>
  <c r="AP484" i="1"/>
  <c r="AP485" i="1"/>
  <c r="AP486" i="1"/>
  <c r="AP487" i="1"/>
  <c r="AP488" i="1"/>
  <c r="AP489" i="1"/>
  <c r="AP490" i="1"/>
  <c r="AP491" i="1"/>
  <c r="AP492" i="1"/>
  <c r="AP493" i="1"/>
  <c r="AP494" i="1"/>
  <c r="AP495" i="1"/>
  <c r="AP496" i="1"/>
  <c r="AP497" i="1"/>
  <c r="AP498" i="1"/>
  <c r="AP499" i="1"/>
  <c r="AP500" i="1"/>
  <c r="AP501" i="1"/>
  <c r="AP502" i="1"/>
  <c r="AP503" i="1"/>
  <c r="AP504" i="1"/>
  <c r="AP505" i="1"/>
  <c r="AP506" i="1"/>
  <c r="AP507" i="1"/>
  <c r="AP508" i="1"/>
  <c r="AP509" i="1"/>
  <c r="AP510" i="1"/>
  <c r="AP511" i="1"/>
  <c r="AP512" i="1"/>
  <c r="AP513" i="1"/>
  <c r="AP514" i="1"/>
  <c r="AP515" i="1"/>
  <c r="AP516" i="1"/>
  <c r="AP517" i="1"/>
  <c r="AP518" i="1"/>
  <c r="AP519" i="1"/>
  <c r="AP520" i="1"/>
  <c r="AP521" i="1"/>
  <c r="AP522" i="1"/>
  <c r="AP523" i="1"/>
  <c r="AP524" i="1"/>
  <c r="AP525" i="1"/>
  <c r="AP526" i="1"/>
  <c r="AP527" i="1"/>
  <c r="AP528" i="1"/>
  <c r="AP529" i="1"/>
  <c r="AP530" i="1"/>
  <c r="AP531" i="1"/>
  <c r="AP532" i="1"/>
  <c r="AP533" i="1"/>
  <c r="AP534" i="1"/>
  <c r="AP535" i="1"/>
  <c r="AP536" i="1"/>
  <c r="AP537" i="1"/>
  <c r="AP538" i="1"/>
  <c r="AP539" i="1"/>
  <c r="AP540" i="1"/>
  <c r="AP541" i="1"/>
  <c r="AP542" i="1"/>
  <c r="AP543" i="1"/>
  <c r="AP544" i="1"/>
  <c r="AP545" i="1"/>
  <c r="AP546" i="1"/>
  <c r="AP547" i="1"/>
  <c r="AP548" i="1"/>
  <c r="AP549" i="1"/>
  <c r="AP550" i="1"/>
  <c r="AP551" i="1"/>
  <c r="AP552" i="1"/>
  <c r="AP553" i="1"/>
  <c r="AP554" i="1"/>
  <c r="AP555" i="1"/>
  <c r="AP556" i="1"/>
  <c r="AP557" i="1"/>
  <c r="AP558" i="1"/>
  <c r="AP559" i="1"/>
  <c r="AP560" i="1"/>
  <c r="AP561" i="1"/>
  <c r="AP562" i="1"/>
  <c r="AP563" i="1"/>
  <c r="AP564" i="1"/>
  <c r="AP565" i="1"/>
  <c r="AP566" i="1"/>
  <c r="AP567" i="1"/>
  <c r="AP568" i="1"/>
  <c r="AP569" i="1"/>
  <c r="AP570" i="1"/>
  <c r="AP571" i="1"/>
  <c r="AP572" i="1"/>
  <c r="AP573" i="1"/>
  <c r="AP574" i="1"/>
  <c r="AP575" i="1"/>
  <c r="AP576" i="1"/>
  <c r="AP577" i="1"/>
  <c r="AP578" i="1"/>
  <c r="AP579" i="1"/>
  <c r="AP580" i="1"/>
  <c r="AP581" i="1"/>
  <c r="AP582" i="1"/>
  <c r="AP583" i="1"/>
  <c r="AP584" i="1"/>
  <c r="AP585" i="1"/>
  <c r="AP586" i="1"/>
  <c r="AP587" i="1"/>
  <c r="AP588" i="1"/>
  <c r="AP589" i="1"/>
  <c r="AP590" i="1"/>
  <c r="AP591" i="1"/>
  <c r="AP592" i="1"/>
  <c r="AP593" i="1"/>
  <c r="AP594" i="1"/>
  <c r="AP595" i="1"/>
  <c r="AP596" i="1"/>
  <c r="AP597" i="1"/>
  <c r="AP598" i="1"/>
  <c r="AP599" i="1"/>
  <c r="AP600" i="1"/>
  <c r="AP601" i="1"/>
  <c r="AP602" i="1"/>
  <c r="AP603" i="1"/>
  <c r="AP604" i="1"/>
  <c r="AP605" i="1"/>
  <c r="AP606" i="1"/>
  <c r="AP607" i="1"/>
  <c r="AP608" i="1"/>
  <c r="AP609" i="1"/>
  <c r="AP610" i="1"/>
  <c r="AP611" i="1"/>
  <c r="AP612" i="1"/>
  <c r="AP613" i="1"/>
  <c r="AP614" i="1"/>
  <c r="AP615" i="1"/>
  <c r="AP616" i="1"/>
  <c r="AP617" i="1"/>
  <c r="AP618" i="1"/>
  <c r="AP619" i="1"/>
  <c r="AP620" i="1"/>
  <c r="AP621" i="1"/>
  <c r="AP622" i="1"/>
  <c r="AP623" i="1"/>
  <c r="AP624" i="1"/>
  <c r="AP625" i="1"/>
  <c r="AP626" i="1"/>
  <c r="AP627" i="1"/>
  <c r="AP628" i="1"/>
  <c r="AP629" i="1"/>
  <c r="AP630" i="1"/>
  <c r="AP631" i="1"/>
  <c r="AP632" i="1"/>
  <c r="AP633" i="1"/>
  <c r="AP634" i="1"/>
  <c r="AP635" i="1"/>
  <c r="AP636" i="1"/>
  <c r="AP637" i="1"/>
  <c r="AP638" i="1"/>
  <c r="AP639" i="1"/>
  <c r="AP640" i="1"/>
  <c r="AP641" i="1"/>
  <c r="AP642" i="1"/>
  <c r="AP643" i="1"/>
  <c r="AP644" i="1"/>
  <c r="AP645" i="1"/>
  <c r="AP646" i="1"/>
  <c r="AP647" i="1"/>
  <c r="AP648" i="1"/>
  <c r="AP649" i="1"/>
  <c r="AP650" i="1"/>
  <c r="AP651" i="1"/>
  <c r="AP652" i="1"/>
  <c r="AP653" i="1"/>
  <c r="AP654" i="1"/>
  <c r="AP655" i="1"/>
  <c r="AP656" i="1"/>
  <c r="AP657" i="1"/>
  <c r="AP658" i="1"/>
  <c r="AP659" i="1"/>
  <c r="AP660" i="1"/>
  <c r="AP661" i="1"/>
  <c r="AP662" i="1"/>
  <c r="AP663" i="1"/>
  <c r="AP664" i="1"/>
  <c r="AP665" i="1"/>
  <c r="AP666" i="1"/>
  <c r="AP667" i="1"/>
  <c r="AP668" i="1"/>
  <c r="AP669" i="1"/>
  <c r="AP670" i="1"/>
  <c r="AP671" i="1"/>
  <c r="AP672" i="1"/>
  <c r="AP673" i="1"/>
  <c r="AP674" i="1"/>
  <c r="AP675" i="1"/>
  <c r="AP676" i="1"/>
  <c r="AP677" i="1"/>
  <c r="AP678" i="1"/>
  <c r="AP679" i="1"/>
  <c r="AP680" i="1"/>
  <c r="AP681" i="1"/>
  <c r="AP682" i="1"/>
  <c r="AP683" i="1"/>
  <c r="AP684" i="1"/>
  <c r="AP685" i="1"/>
  <c r="AP686" i="1"/>
  <c r="AP687" i="1"/>
  <c r="AP688" i="1"/>
  <c r="AP689" i="1"/>
  <c r="AP690" i="1"/>
  <c r="AP691" i="1"/>
  <c r="AP692" i="1"/>
  <c r="AP693" i="1"/>
  <c r="AP694" i="1"/>
  <c r="AP695" i="1"/>
  <c r="AP696" i="1"/>
  <c r="AP697" i="1"/>
  <c r="AP698" i="1"/>
  <c r="AP699" i="1"/>
  <c r="AP700" i="1"/>
  <c r="AP701" i="1"/>
  <c r="AP702" i="1"/>
  <c r="AP703" i="1"/>
  <c r="AP704" i="1"/>
  <c r="AP705" i="1"/>
  <c r="AP706" i="1"/>
  <c r="AP707" i="1"/>
  <c r="AP708" i="1"/>
  <c r="AP709" i="1"/>
  <c r="AP710" i="1"/>
  <c r="AP711" i="1"/>
  <c r="AP712" i="1"/>
  <c r="AP713" i="1"/>
  <c r="AP714" i="1"/>
  <c r="AP715" i="1"/>
  <c r="AP716" i="1"/>
  <c r="AP717" i="1"/>
  <c r="AP718" i="1"/>
  <c r="AP719" i="1"/>
  <c r="AP720" i="1"/>
  <c r="AP721" i="1"/>
  <c r="AP722" i="1"/>
  <c r="AP723" i="1"/>
  <c r="AP724" i="1"/>
  <c r="AP725" i="1"/>
  <c r="AP726" i="1"/>
  <c r="AP727" i="1"/>
  <c r="AP728" i="1"/>
  <c r="AP729" i="1"/>
  <c r="AP730" i="1"/>
  <c r="AP731" i="1"/>
  <c r="AP732" i="1"/>
  <c r="AP733" i="1"/>
  <c r="AP734" i="1"/>
  <c r="AP735" i="1"/>
  <c r="AP736" i="1"/>
  <c r="AP737" i="1"/>
  <c r="AP738" i="1"/>
  <c r="AP739" i="1"/>
  <c r="AP740" i="1"/>
  <c r="AP741" i="1"/>
  <c r="AP742" i="1"/>
  <c r="AP743" i="1"/>
  <c r="AP744" i="1"/>
  <c r="AP745" i="1"/>
  <c r="AP746" i="1"/>
  <c r="AP747" i="1"/>
  <c r="AP748" i="1"/>
  <c r="AP749" i="1"/>
  <c r="AP750" i="1"/>
  <c r="AP751" i="1"/>
  <c r="AP752" i="1"/>
  <c r="AP753" i="1"/>
  <c r="AP754" i="1"/>
  <c r="AP755" i="1"/>
  <c r="AP756" i="1"/>
  <c r="AP757" i="1"/>
  <c r="AP758" i="1"/>
  <c r="AP759" i="1"/>
  <c r="AP760" i="1"/>
  <c r="AP761" i="1"/>
  <c r="AP762" i="1"/>
  <c r="AP763" i="1"/>
  <c r="AP764" i="1"/>
  <c r="AP765" i="1"/>
  <c r="AP766" i="1"/>
  <c r="AP767" i="1"/>
  <c r="AP768" i="1"/>
  <c r="AP769" i="1"/>
  <c r="AP770" i="1"/>
  <c r="AP771" i="1"/>
  <c r="AP772" i="1"/>
  <c r="AP773" i="1"/>
  <c r="AP774" i="1"/>
  <c r="AP775" i="1"/>
  <c r="AP776" i="1"/>
  <c r="AP777" i="1"/>
  <c r="AP778" i="1"/>
  <c r="AP779" i="1"/>
  <c r="AP780" i="1"/>
  <c r="AP781" i="1"/>
  <c r="AP782" i="1"/>
  <c r="AP783" i="1"/>
  <c r="AP784" i="1"/>
  <c r="AP785" i="1"/>
  <c r="AP786" i="1"/>
  <c r="AP787" i="1"/>
  <c r="AP788" i="1"/>
  <c r="AP789" i="1"/>
  <c r="AP790" i="1"/>
  <c r="AP791" i="1"/>
  <c r="AP792" i="1"/>
  <c r="AP793" i="1"/>
  <c r="AP794" i="1"/>
  <c r="AP795" i="1"/>
  <c r="AP796" i="1"/>
  <c r="AP797" i="1"/>
  <c r="AP798" i="1"/>
  <c r="AP799" i="1"/>
  <c r="AP800" i="1"/>
  <c r="AP801" i="1"/>
  <c r="AP802" i="1"/>
  <c r="AP803" i="1"/>
  <c r="AP804" i="1"/>
  <c r="AP805" i="1"/>
  <c r="AP806" i="1"/>
  <c r="AP807" i="1"/>
  <c r="AP808" i="1"/>
  <c r="AP809" i="1"/>
  <c r="AP810" i="1"/>
  <c r="AP811" i="1"/>
  <c r="AP812" i="1"/>
  <c r="AP813" i="1"/>
  <c r="AP814" i="1"/>
  <c r="AP815" i="1"/>
  <c r="AP816" i="1"/>
  <c r="AP817" i="1"/>
  <c r="AP818" i="1"/>
  <c r="AP819" i="1"/>
  <c r="AP820" i="1"/>
  <c r="AP821" i="1"/>
  <c r="AP822" i="1"/>
  <c r="AP823" i="1"/>
  <c r="AP824" i="1"/>
  <c r="AP825" i="1"/>
  <c r="AP826" i="1"/>
  <c r="AP827" i="1"/>
  <c r="AP828" i="1"/>
  <c r="AP829" i="1"/>
  <c r="AP830" i="1"/>
  <c r="AP831" i="1"/>
  <c r="AP832" i="1"/>
  <c r="AP833" i="1"/>
  <c r="AP834" i="1"/>
  <c r="AP835" i="1"/>
  <c r="AP836" i="1"/>
  <c r="AP837" i="1"/>
  <c r="AP838" i="1"/>
  <c r="AP839" i="1"/>
  <c r="AP840" i="1"/>
  <c r="AP841" i="1"/>
  <c r="AP842" i="1"/>
  <c r="AP843" i="1"/>
  <c r="AP844" i="1"/>
  <c r="AP845" i="1"/>
  <c r="AP846" i="1"/>
  <c r="AP847" i="1"/>
  <c r="AP848" i="1"/>
  <c r="AP849" i="1"/>
  <c r="AP850" i="1"/>
  <c r="AP851" i="1"/>
  <c r="AP852" i="1"/>
  <c r="AP853" i="1"/>
  <c r="AP854" i="1"/>
  <c r="AP855" i="1"/>
  <c r="AP856" i="1"/>
  <c r="AP857" i="1"/>
  <c r="AP858" i="1"/>
  <c r="AP859" i="1"/>
  <c r="AP860" i="1"/>
  <c r="AP861" i="1"/>
  <c r="AP862" i="1"/>
  <c r="AP863" i="1"/>
  <c r="AP864" i="1"/>
  <c r="AP865" i="1"/>
  <c r="AP866" i="1"/>
  <c r="AP867" i="1"/>
  <c r="AP868" i="1"/>
  <c r="AP869" i="1"/>
  <c r="AP870" i="1"/>
  <c r="AP871" i="1"/>
  <c r="AP872" i="1"/>
  <c r="AP873" i="1"/>
  <c r="AP874" i="1"/>
  <c r="AP875" i="1"/>
  <c r="AP876" i="1"/>
  <c r="AP877" i="1"/>
  <c r="AP878" i="1"/>
  <c r="AP879" i="1"/>
  <c r="AP880" i="1"/>
  <c r="AP881" i="1"/>
  <c r="AP882" i="1"/>
  <c r="AP883" i="1"/>
  <c r="AP884" i="1"/>
  <c r="AP885" i="1"/>
  <c r="AP886" i="1"/>
  <c r="AP887" i="1"/>
  <c r="AP888" i="1"/>
  <c r="AP889" i="1"/>
  <c r="AP890" i="1"/>
  <c r="AP891" i="1"/>
  <c r="AP892" i="1"/>
  <c r="AP893" i="1"/>
  <c r="AP894" i="1"/>
  <c r="AP895" i="1"/>
  <c r="AP896" i="1"/>
  <c r="AP897" i="1"/>
  <c r="AP898" i="1"/>
  <c r="AP899" i="1"/>
  <c r="AP900" i="1"/>
  <c r="AP901" i="1"/>
  <c r="AP902" i="1"/>
  <c r="AP903" i="1"/>
  <c r="AP904" i="1"/>
  <c r="AP905" i="1"/>
  <c r="AP906" i="1"/>
  <c r="AP907" i="1"/>
  <c r="AP908" i="1"/>
  <c r="AP909" i="1"/>
  <c r="AP910" i="1"/>
  <c r="AP911" i="1"/>
  <c r="AP912" i="1"/>
  <c r="AP913" i="1"/>
  <c r="AP914" i="1"/>
  <c r="AP915" i="1"/>
  <c r="AP916" i="1"/>
  <c r="AP917" i="1"/>
  <c r="AP918" i="1"/>
  <c r="AP919" i="1"/>
  <c r="AP920" i="1"/>
  <c r="AP921" i="1"/>
  <c r="AP922" i="1"/>
  <c r="AP923" i="1"/>
  <c r="AP924" i="1"/>
  <c r="AP925" i="1"/>
  <c r="AP926" i="1"/>
  <c r="AP8" i="1"/>
  <c r="V29" i="1" l="1"/>
  <c r="V17" i="1"/>
  <c r="V997" i="1"/>
  <c r="V985" i="1"/>
  <c r="V973" i="1"/>
  <c r="V961" i="1"/>
  <c r="V949" i="1"/>
  <c r="V937" i="1"/>
  <c r="V924" i="1"/>
  <c r="V912" i="1"/>
  <c r="V900" i="1"/>
  <c r="V888" i="1"/>
  <c r="V876" i="1"/>
  <c r="V864" i="1"/>
  <c r="V852" i="1"/>
  <c r="V840" i="1"/>
  <c r="V828" i="1"/>
  <c r="V816" i="1"/>
  <c r="V804" i="1"/>
  <c r="V792" i="1"/>
  <c r="V780" i="1"/>
  <c r="V768" i="1"/>
  <c r="V756" i="1"/>
  <c r="V744" i="1"/>
  <c r="V708" i="1"/>
  <c r="V696" i="1"/>
  <c r="V684" i="1"/>
  <c r="V672" i="1"/>
  <c r="V660" i="1"/>
  <c r="V648" i="1"/>
  <c r="V636" i="1"/>
  <c r="V624" i="1"/>
  <c r="V612" i="1"/>
  <c r="V600" i="1"/>
  <c r="V588" i="1"/>
  <c r="V576" i="1"/>
  <c r="V564" i="1"/>
  <c r="V552" i="1"/>
  <c r="V540" i="1"/>
  <c r="V528" i="1"/>
  <c r="V516" i="1"/>
  <c r="V504" i="1"/>
  <c r="V492" i="1"/>
  <c r="V480" i="1"/>
  <c r="V468" i="1"/>
  <c r="V456" i="1"/>
  <c r="V444" i="1"/>
  <c r="V432" i="1"/>
  <c r="V420" i="1"/>
  <c r="V408" i="1"/>
  <c r="V396" i="1"/>
  <c r="V384" i="1"/>
  <c r="V372" i="1"/>
  <c r="V360" i="1"/>
  <c r="V348" i="1"/>
  <c r="V336" i="1"/>
  <c r="V324" i="1"/>
  <c r="V312" i="1"/>
  <c r="V300" i="1"/>
  <c r="V288" i="1"/>
  <c r="V276" i="1"/>
  <c r="V264" i="1"/>
  <c r="V252" i="1"/>
  <c r="V240" i="1"/>
  <c r="V228" i="1"/>
  <c r="V216" i="1"/>
  <c r="V204" i="1"/>
  <c r="V192" i="1"/>
  <c r="V180" i="1"/>
  <c r="V168" i="1"/>
  <c r="V156" i="1"/>
  <c r="V1003" i="1"/>
  <c r="V144" i="1"/>
  <c r="V132" i="1"/>
  <c r="V120" i="1"/>
  <c r="V108" i="1"/>
  <c r="V96" i="1"/>
  <c r="V84" i="1"/>
  <c r="V72" i="1"/>
  <c r="V60" i="1"/>
  <c r="V48" i="1"/>
  <c r="V36" i="1"/>
  <c r="Z1010" i="1"/>
  <c r="V732" i="1"/>
  <c r="V1001" i="1"/>
  <c r="V18" i="1"/>
  <c r="V998" i="1"/>
  <c r="V986" i="1"/>
  <c r="V974" i="1"/>
  <c r="V962" i="1"/>
  <c r="V950" i="1"/>
  <c r="V938" i="1"/>
  <c r="V925" i="1"/>
  <c r="V913" i="1"/>
  <c r="V901" i="1"/>
  <c r="V889" i="1"/>
  <c r="V877" i="1"/>
  <c r="V865" i="1"/>
  <c r="V853" i="1"/>
  <c r="V841" i="1"/>
  <c r="V829" i="1"/>
  <c r="V817" i="1"/>
  <c r="V805" i="1"/>
  <c r="V793" i="1"/>
  <c r="V781" i="1"/>
  <c r="V769" i="1"/>
  <c r="V757" i="1"/>
  <c r="V745" i="1"/>
  <c r="V733" i="1"/>
  <c r="V721" i="1"/>
  <c r="V709" i="1"/>
  <c r="V697" i="1"/>
  <c r="V685" i="1"/>
  <c r="V673" i="1"/>
  <c r="V661" i="1"/>
  <c r="V649" i="1"/>
  <c r="V637" i="1"/>
  <c r="V625" i="1"/>
  <c r="V613" i="1"/>
  <c r="V601" i="1"/>
  <c r="V589" i="1"/>
  <c r="V577" i="1"/>
  <c r="V565" i="1"/>
  <c r="V553" i="1"/>
  <c r="V541" i="1"/>
  <c r="V529" i="1"/>
  <c r="V517" i="1"/>
  <c r="V505" i="1"/>
  <c r="V493" i="1"/>
  <c r="V481" i="1"/>
  <c r="V469" i="1"/>
  <c r="V457" i="1"/>
  <c r="V445" i="1"/>
  <c r="V433" i="1"/>
  <c r="V421" i="1"/>
  <c r="V409" i="1"/>
  <c r="V397" i="1"/>
  <c r="V385" i="1"/>
  <c r="V373" i="1"/>
  <c r="V361" i="1"/>
  <c r="V349" i="1"/>
  <c r="V337" i="1"/>
  <c r="V325" i="1"/>
  <c r="V313" i="1"/>
  <c r="V301" i="1"/>
  <c r="V289" i="1"/>
  <c r="V277" i="1"/>
  <c r="V265" i="1"/>
  <c r="V253" i="1"/>
  <c r="V241" i="1"/>
  <c r="V229" i="1"/>
  <c r="V217" i="1"/>
  <c r="V205" i="1"/>
  <c r="V193" i="1"/>
  <c r="V181" i="1"/>
  <c r="V169" i="1"/>
  <c r="V157" i="1"/>
  <c r="V145" i="1"/>
  <c r="V133" i="1"/>
  <c r="V121" i="1"/>
  <c r="V109" i="1"/>
  <c r="V97" i="1"/>
  <c r="V85" i="1"/>
  <c r="V73" i="1"/>
  <c r="V61" i="1"/>
  <c r="V49" i="1"/>
  <c r="V37" i="1"/>
  <c r="X1003" i="1"/>
  <c r="AB1001" i="1"/>
  <c r="AB616" i="1"/>
  <c r="AB1008" i="1"/>
  <c r="V28" i="1"/>
  <c r="V16" i="1"/>
  <c r="V996" i="1"/>
  <c r="V984" i="1"/>
  <c r="V972" i="1"/>
  <c r="V960" i="1"/>
  <c r="V936" i="1"/>
  <c r="V923" i="1"/>
  <c r="V911" i="1"/>
  <c r="V887" i="1"/>
  <c r="V875" i="1"/>
  <c r="V863" i="1"/>
  <c r="V851" i="1"/>
  <c r="V839" i="1"/>
  <c r="V827" i="1"/>
  <c r="V815" i="1"/>
  <c r="V803" i="1"/>
  <c r="V791" i="1"/>
  <c r="V779" i="1"/>
  <c r="V755" i="1"/>
  <c r="V743" i="1"/>
  <c r="V731" i="1"/>
  <c r="V719" i="1"/>
  <c r="V707" i="1"/>
  <c r="V695" i="1"/>
  <c r="V683" i="1"/>
  <c r="V671" i="1"/>
  <c r="V647" i="1"/>
  <c r="V635" i="1"/>
  <c r="V623" i="1"/>
  <c r="V587" i="1"/>
  <c r="V563" i="1"/>
  <c r="V551" i="1"/>
  <c r="V539" i="1"/>
  <c r="V527" i="1"/>
  <c r="V515" i="1"/>
  <c r="V503" i="1"/>
  <c r="V491" i="1"/>
  <c r="V479" i="1"/>
  <c r="V467" i="1"/>
  <c r="V431" i="1"/>
  <c r="V419" i="1"/>
  <c r="V407" i="1"/>
  <c r="V395" i="1"/>
  <c r="V383" i="1"/>
  <c r="V371" i="1"/>
  <c r="V359" i="1"/>
  <c r="V347" i="1"/>
  <c r="V335" i="1"/>
  <c r="V323" i="1"/>
  <c r="V311" i="1"/>
  <c r="V299" i="1"/>
  <c r="V287" i="1"/>
  <c r="V275" i="1"/>
  <c r="V263" i="1"/>
  <c r="V251" i="1"/>
  <c r="V239" i="1"/>
  <c r="V227" i="1"/>
  <c r="V215" i="1"/>
  <c r="V203" i="1"/>
  <c r="V191" i="1"/>
  <c r="V179" i="1"/>
  <c r="V167" i="1"/>
  <c r="V155" i="1"/>
  <c r="V143" i="1"/>
  <c r="V131" i="1"/>
  <c r="V119" i="1"/>
  <c r="V107" i="1"/>
  <c r="V95" i="1"/>
  <c r="V83" i="1"/>
  <c r="V71" i="1"/>
  <c r="V59" i="1"/>
  <c r="V47" i="1"/>
  <c r="V35" i="1"/>
  <c r="X502" i="1"/>
  <c r="X1007" i="1"/>
  <c r="AB854" i="1"/>
  <c r="AB1010" i="1"/>
  <c r="V27" i="1"/>
  <c r="V15" i="1"/>
  <c r="V995" i="1"/>
  <c r="V983" i="1"/>
  <c r="V971" i="1"/>
  <c r="V959" i="1"/>
  <c r="V947" i="1"/>
  <c r="V935" i="1"/>
  <c r="V922" i="1"/>
  <c r="V910" i="1"/>
  <c r="V898" i="1"/>
  <c r="V886" i="1"/>
  <c r="V862" i="1"/>
  <c r="V850" i="1"/>
  <c r="V838" i="1"/>
  <c r="V826" i="1"/>
  <c r="V814" i="1"/>
  <c r="V802" i="1"/>
  <c r="V790" i="1"/>
  <c r="V766" i="1"/>
  <c r="V742" i="1"/>
  <c r="V730" i="1"/>
  <c r="V718" i="1"/>
  <c r="V706" i="1"/>
  <c r="V694" i="1"/>
  <c r="V682" i="1"/>
  <c r="V670" i="1"/>
  <c r="V646" i="1"/>
  <c r="V634" i="1"/>
  <c r="V622" i="1"/>
  <c r="V610" i="1"/>
  <c r="V598" i="1"/>
  <c r="V586" i="1"/>
  <c r="V574" i="1"/>
  <c r="V562" i="1"/>
  <c r="V550" i="1"/>
  <c r="V538" i="1"/>
  <c r="V526" i="1"/>
  <c r="V514" i="1"/>
  <c r="V502" i="1"/>
  <c r="V1007" i="1"/>
  <c r="V490" i="1"/>
  <c r="V478" i="1"/>
  <c r="V466" i="1"/>
  <c r="V454" i="1"/>
  <c r="V430" i="1"/>
  <c r="V418" i="1"/>
  <c r="V406" i="1"/>
  <c r="V394" i="1"/>
  <c r="V382" i="1"/>
  <c r="V370" i="1"/>
  <c r="V346" i="1"/>
  <c r="V334" i="1"/>
  <c r="V322" i="1"/>
  <c r="V298" i="1"/>
  <c r="V286" i="1"/>
  <c r="V274" i="1"/>
  <c r="V262" i="1"/>
  <c r="V250" i="1"/>
  <c r="V238" i="1"/>
  <c r="V226" i="1"/>
  <c r="V214" i="1"/>
  <c r="V202" i="1"/>
  <c r="V190" i="1"/>
  <c r="V178" i="1"/>
  <c r="V166" i="1"/>
  <c r="V154" i="1"/>
  <c r="V142" i="1"/>
  <c r="V130" i="1"/>
  <c r="V118" i="1"/>
  <c r="V106" i="1"/>
  <c r="V94" i="1"/>
  <c r="V82" i="1"/>
  <c r="V70" i="1"/>
  <c r="V58" i="1"/>
  <c r="V46" i="1"/>
  <c r="V34" i="1"/>
  <c r="Z156" i="1"/>
  <c r="Z1003" i="1"/>
  <c r="V26" i="1"/>
  <c r="V14" i="1"/>
  <c r="V994" i="1"/>
  <c r="V982" i="1"/>
  <c r="V970" i="1"/>
  <c r="V958" i="1"/>
  <c r="V946" i="1"/>
  <c r="V934" i="1"/>
  <c r="V921" i="1"/>
  <c r="V909" i="1"/>
  <c r="V897" i="1"/>
  <c r="V885" i="1"/>
  <c r="V873" i="1"/>
  <c r="V861" i="1"/>
  <c r="V849" i="1"/>
  <c r="V837" i="1"/>
  <c r="V825" i="1"/>
  <c r="V813" i="1"/>
  <c r="V801" i="1"/>
  <c r="V789" i="1"/>
  <c r="V777" i="1"/>
  <c r="V765" i="1"/>
  <c r="V753" i="1"/>
  <c r="V741" i="1"/>
  <c r="V729" i="1"/>
  <c r="V717" i="1"/>
  <c r="V705" i="1"/>
  <c r="V693" i="1"/>
  <c r="V681" i="1"/>
  <c r="V669" i="1"/>
  <c r="V657" i="1"/>
  <c r="V645" i="1"/>
  <c r="V633" i="1"/>
  <c r="V621" i="1"/>
  <c r="V609" i="1"/>
  <c r="V597" i="1"/>
  <c r="V585" i="1"/>
  <c r="V573" i="1"/>
  <c r="V561" i="1"/>
  <c r="V549" i="1"/>
  <c r="V537" i="1"/>
  <c r="V525" i="1"/>
  <c r="V513" i="1"/>
  <c r="V501" i="1"/>
  <c r="V489" i="1"/>
  <c r="V477" i="1"/>
  <c r="V465" i="1"/>
  <c r="V453" i="1"/>
  <c r="V441" i="1"/>
  <c r="V429" i="1"/>
  <c r="V417" i="1"/>
  <c r="V405" i="1"/>
  <c r="V393" i="1"/>
  <c r="V381" i="1"/>
  <c r="V369" i="1"/>
  <c r="V357" i="1"/>
  <c r="V345" i="1"/>
  <c r="V333" i="1"/>
  <c r="V321" i="1"/>
  <c r="V309" i="1"/>
  <c r="V297" i="1"/>
  <c r="V285" i="1"/>
  <c r="V273" i="1"/>
  <c r="V261" i="1"/>
  <c r="V249" i="1"/>
  <c r="V237" i="1"/>
  <c r="V225" i="1"/>
  <c r="V213" i="1"/>
  <c r="V201" i="1"/>
  <c r="V189" i="1"/>
  <c r="V177" i="1"/>
  <c r="V165" i="1"/>
  <c r="V153" i="1"/>
  <c r="V141" i="1"/>
  <c r="V129" i="1"/>
  <c r="V117" i="1"/>
  <c r="V105" i="1"/>
  <c r="V93" i="1"/>
  <c r="V81" i="1"/>
  <c r="V69" i="1"/>
  <c r="V57" i="1"/>
  <c r="V45" i="1"/>
  <c r="V33" i="1"/>
  <c r="X969" i="1"/>
  <c r="X1011" i="1"/>
  <c r="Z1001" i="1"/>
  <c r="AB156" i="1"/>
  <c r="AB1003" i="1"/>
  <c r="AG1001" i="1"/>
  <c r="AH1001" i="1" s="1"/>
  <c r="V25" i="1"/>
  <c r="V13" i="1"/>
  <c r="V993" i="1"/>
  <c r="V981" i="1"/>
  <c r="V969" i="1"/>
  <c r="V1011" i="1"/>
  <c r="V957" i="1"/>
  <c r="V945" i="1"/>
  <c r="V933" i="1"/>
  <c r="V920" i="1"/>
  <c r="V908" i="1"/>
  <c r="V896" i="1"/>
  <c r="V884" i="1"/>
  <c r="V872" i="1"/>
  <c r="V860" i="1"/>
  <c r="V836" i="1"/>
  <c r="V824" i="1"/>
  <c r="V812" i="1"/>
  <c r="V800" i="1"/>
  <c r="V788" i="1"/>
  <c r="V776" i="1"/>
  <c r="V764" i="1"/>
  <c r="V752" i="1"/>
  <c r="V740" i="1"/>
  <c r="V728" i="1"/>
  <c r="V716" i="1"/>
  <c r="V704" i="1"/>
  <c r="V692" i="1"/>
  <c r="V680" i="1"/>
  <c r="V668" i="1"/>
  <c r="V656" i="1"/>
  <c r="V644" i="1"/>
  <c r="V632" i="1"/>
  <c r="V620" i="1"/>
  <c r="V608" i="1"/>
  <c r="V596" i="1"/>
  <c r="V584" i="1"/>
  <c r="V572" i="1"/>
  <c r="V560" i="1"/>
  <c r="V548" i="1"/>
  <c r="V536" i="1"/>
  <c r="V524" i="1"/>
  <c r="V512" i="1"/>
  <c r="V500" i="1"/>
  <c r="V488" i="1"/>
  <c r="V476" i="1"/>
  <c r="V464" i="1"/>
  <c r="V452" i="1"/>
  <c r="V440" i="1"/>
  <c r="V428" i="1"/>
  <c r="V416" i="1"/>
  <c r="V404" i="1"/>
  <c r="V392" i="1"/>
  <c r="V380" i="1"/>
  <c r="V368" i="1"/>
  <c r="V344" i="1"/>
  <c r="V332" i="1"/>
  <c r="V320" i="1"/>
  <c r="V308" i="1"/>
  <c r="V296" i="1"/>
  <c r="V284" i="1"/>
  <c r="V272" i="1"/>
  <c r="V260" i="1"/>
  <c r="V248" i="1"/>
  <c r="V236" i="1"/>
  <c r="V224" i="1"/>
  <c r="V212" i="1"/>
  <c r="V200" i="1"/>
  <c r="V188" i="1"/>
  <c r="V176" i="1"/>
  <c r="V164" i="1"/>
  <c r="V152" i="1"/>
  <c r="V140" i="1"/>
  <c r="V128" i="1"/>
  <c r="V116" i="1"/>
  <c r="V104" i="1"/>
  <c r="V92" i="1"/>
  <c r="V80" i="1"/>
  <c r="V68" i="1"/>
  <c r="V56" i="1"/>
  <c r="V44" i="1"/>
  <c r="V32" i="1"/>
  <c r="X1005" i="1"/>
  <c r="X1002" i="1"/>
  <c r="Z502" i="1"/>
  <c r="Z1007" i="1"/>
  <c r="AC1011" i="1"/>
  <c r="AD1011" i="1" s="1"/>
  <c r="V24" i="1"/>
  <c r="V12" i="1"/>
  <c r="V992" i="1"/>
  <c r="V980" i="1"/>
  <c r="V968" i="1"/>
  <c r="V956" i="1"/>
  <c r="V944" i="1"/>
  <c r="V932" i="1"/>
  <c r="V919" i="1"/>
  <c r="V907" i="1"/>
  <c r="V895" i="1"/>
  <c r="V883" i="1"/>
  <c r="V871" i="1"/>
  <c r="V859" i="1"/>
  <c r="V847" i="1"/>
  <c r="V835" i="1"/>
  <c r="V823" i="1"/>
  <c r="V811" i="1"/>
  <c r="V799" i="1"/>
  <c r="V787" i="1"/>
  <c r="V775" i="1"/>
  <c r="V763" i="1"/>
  <c r="V751" i="1"/>
  <c r="V739" i="1"/>
  <c r="V727" i="1"/>
  <c r="V715" i="1"/>
  <c r="V703" i="1"/>
  <c r="V691" i="1"/>
  <c r="V679" i="1"/>
  <c r="V667" i="1"/>
  <c r="V655" i="1"/>
  <c r="V643" i="1"/>
  <c r="V631" i="1"/>
  <c r="V619" i="1"/>
  <c r="V607" i="1"/>
  <c r="V595" i="1"/>
  <c r="V583" i="1"/>
  <c r="V571" i="1"/>
  <c r="V559" i="1"/>
  <c r="V547" i="1"/>
  <c r="V535" i="1"/>
  <c r="V523" i="1"/>
  <c r="V511" i="1"/>
  <c r="V499" i="1"/>
  <c r="V487" i="1"/>
  <c r="V475" i="1"/>
  <c r="V463" i="1"/>
  <c r="V451" i="1"/>
  <c r="V439" i="1"/>
  <c r="V427" i="1"/>
  <c r="V415" i="1"/>
  <c r="V403" i="1"/>
  <c r="V391" i="1"/>
  <c r="V379" i="1"/>
  <c r="V367" i="1"/>
  <c r="V355" i="1"/>
  <c r="V343" i="1"/>
  <c r="V1005" i="1"/>
  <c r="V331" i="1"/>
  <c r="V319" i="1"/>
  <c r="V307" i="1"/>
  <c r="V295" i="1"/>
  <c r="V283" i="1"/>
  <c r="V271" i="1"/>
  <c r="V259" i="1"/>
  <c r="V235" i="1"/>
  <c r="V223" i="1"/>
  <c r="V211" i="1"/>
  <c r="V199" i="1"/>
  <c r="V187" i="1"/>
  <c r="V175" i="1"/>
  <c r="V163" i="1"/>
  <c r="V151" i="1"/>
  <c r="V139" i="1"/>
  <c r="V127" i="1"/>
  <c r="V115" i="1"/>
  <c r="V103" i="1"/>
  <c r="V91" i="1"/>
  <c r="V79" i="1"/>
  <c r="V67" i="1"/>
  <c r="V55" i="1"/>
  <c r="V1002" i="1"/>
  <c r="V43" i="1"/>
  <c r="V31" i="1"/>
  <c r="X438" i="1"/>
  <c r="X1006" i="1"/>
  <c r="AB502" i="1"/>
  <c r="AB1007" i="1"/>
  <c r="V23" i="1"/>
  <c r="V11" i="1"/>
  <c r="V991" i="1"/>
  <c r="V979" i="1"/>
  <c r="V967" i="1"/>
  <c r="V943" i="1"/>
  <c r="V931" i="1"/>
  <c r="V486" i="1"/>
  <c r="V474" i="1"/>
  <c r="V438" i="1"/>
  <c r="V1006" i="1"/>
  <c r="V306" i="1"/>
  <c r="V294" i="1"/>
  <c r="V258" i="1"/>
  <c r="V234" i="1"/>
  <c r="V186" i="1"/>
  <c r="V162" i="1"/>
  <c r="V150" i="1"/>
  <c r="V138" i="1"/>
  <c r="V114" i="1"/>
  <c r="V78" i="1"/>
  <c r="V42" i="1"/>
  <c r="X1009" i="1"/>
  <c r="X1004" i="1"/>
  <c r="Z969" i="1"/>
  <c r="Z1011" i="1"/>
  <c r="V22" i="1"/>
  <c r="V10" i="1"/>
  <c r="V990" i="1"/>
  <c r="V978" i="1"/>
  <c r="V954" i="1"/>
  <c r="V942" i="1"/>
  <c r="V930" i="1"/>
  <c r="V917" i="1"/>
  <c r="V905" i="1"/>
  <c r="V893" i="1"/>
  <c r="V881" i="1"/>
  <c r="V869" i="1"/>
  <c r="V857" i="1"/>
  <c r="V845" i="1"/>
  <c r="V833" i="1"/>
  <c r="V821" i="1"/>
  <c r="V809" i="1"/>
  <c r="V797" i="1"/>
  <c r="V785" i="1"/>
  <c r="V773" i="1"/>
  <c r="V761" i="1"/>
  <c r="V1009" i="1"/>
  <c r="V737" i="1"/>
  <c r="V725" i="1"/>
  <c r="V713" i="1"/>
  <c r="V701" i="1"/>
  <c r="V689" i="1"/>
  <c r="V677" i="1"/>
  <c r="V665" i="1"/>
  <c r="V641" i="1"/>
  <c r="V629" i="1"/>
  <c r="V605" i="1"/>
  <c r="V593" i="1"/>
  <c r="V581" i="1"/>
  <c r="V569" i="1"/>
  <c r="V557" i="1"/>
  <c r="V545" i="1"/>
  <c r="V533" i="1"/>
  <c r="V521" i="1"/>
  <c r="V509" i="1"/>
  <c r="V497" i="1"/>
  <c r="V485" i="1"/>
  <c r="V473" i="1"/>
  <c r="V461" i="1"/>
  <c r="V437" i="1"/>
  <c r="V425" i="1"/>
  <c r="V413" i="1"/>
  <c r="V401" i="1"/>
  <c r="V389" i="1"/>
  <c r="V377" i="1"/>
  <c r="V365" i="1"/>
  <c r="V353" i="1"/>
  <c r="V341" i="1"/>
  <c r="V329" i="1"/>
  <c r="V317" i="1"/>
  <c r="V305" i="1"/>
  <c r="V293" i="1"/>
  <c r="V281" i="1"/>
  <c r="V269" i="1"/>
  <c r="V257" i="1"/>
  <c r="V1004" i="1"/>
  <c r="V233" i="1"/>
  <c r="V221" i="1"/>
  <c r="V209" i="1"/>
  <c r="V197" i="1"/>
  <c r="V185" i="1"/>
  <c r="V173" i="1"/>
  <c r="V161" i="1"/>
  <c r="V149" i="1"/>
  <c r="V137" i="1"/>
  <c r="V125" i="1"/>
  <c r="V113" i="1"/>
  <c r="V101" i="1"/>
  <c r="V89" i="1"/>
  <c r="V65" i="1"/>
  <c r="V53" i="1"/>
  <c r="V41" i="1"/>
  <c r="X1008" i="1"/>
  <c r="Z1005" i="1"/>
  <c r="Z1002" i="1"/>
  <c r="AB1011" i="1"/>
  <c r="V21" i="1"/>
  <c r="V9" i="1"/>
  <c r="V989" i="1"/>
  <c r="V977" i="1"/>
  <c r="V965" i="1"/>
  <c r="V953" i="1"/>
  <c r="V941" i="1"/>
  <c r="V929" i="1"/>
  <c r="V916" i="1"/>
  <c r="V904" i="1"/>
  <c r="V892" i="1"/>
  <c r="V868" i="1"/>
  <c r="V856" i="1"/>
  <c r="V820" i="1"/>
  <c r="V784" i="1"/>
  <c r="V772" i="1"/>
  <c r="V748" i="1"/>
  <c r="V736" i="1"/>
  <c r="V712" i="1"/>
  <c r="V700" i="1"/>
  <c r="V688" i="1"/>
  <c r="V676" i="1"/>
  <c r="V664" i="1"/>
  <c r="V652" i="1"/>
  <c r="V628" i="1"/>
  <c r="V1008" i="1"/>
  <c r="V604" i="1"/>
  <c r="V592" i="1"/>
  <c r="V580" i="1"/>
  <c r="V568" i="1"/>
  <c r="V556" i="1"/>
  <c r="V544" i="1"/>
  <c r="V532" i="1"/>
  <c r="V520" i="1"/>
  <c r="V508" i="1"/>
  <c r="V496" i="1"/>
  <c r="V484" i="1"/>
  <c r="V472" i="1"/>
  <c r="V460" i="1"/>
  <c r="V436" i="1"/>
  <c r="V424" i="1"/>
  <c r="V412" i="1"/>
  <c r="V400" i="1"/>
  <c r="V388" i="1"/>
  <c r="V376" i="1"/>
  <c r="V364" i="1"/>
  <c r="V352" i="1"/>
  <c r="V340" i="1"/>
  <c r="V328" i="1"/>
  <c r="V316" i="1"/>
  <c r="V304" i="1"/>
  <c r="V292" i="1"/>
  <c r="V280" i="1"/>
  <c r="V268" i="1"/>
  <c r="V256" i="1"/>
  <c r="V244" i="1"/>
  <c r="V232" i="1"/>
  <c r="V220" i="1"/>
  <c r="V208" i="1"/>
  <c r="V196" i="1"/>
  <c r="V184" i="1"/>
  <c r="V172" i="1"/>
  <c r="V160" i="1"/>
  <c r="V148" i="1"/>
  <c r="V136" i="1"/>
  <c r="V112" i="1"/>
  <c r="V100" i="1"/>
  <c r="V88" i="1"/>
  <c r="V76" i="1"/>
  <c r="V64" i="1"/>
  <c r="V52" i="1"/>
  <c r="V40" i="1"/>
  <c r="Z1006" i="1"/>
  <c r="AB1005" i="1"/>
  <c r="AB1002" i="1"/>
  <c r="V20" i="1"/>
  <c r="V1000" i="1"/>
  <c r="V976" i="1"/>
  <c r="V952" i="1"/>
  <c r="V940" i="1"/>
  <c r="V915" i="1"/>
  <c r="V891" i="1"/>
  <c r="V879" i="1"/>
  <c r="V867" i="1"/>
  <c r="V855" i="1"/>
  <c r="V843" i="1"/>
  <c r="V831" i="1"/>
  <c r="V819" i="1"/>
  <c r="V807" i="1"/>
  <c r="V795" i="1"/>
  <c r="V783" i="1"/>
  <c r="V771" i="1"/>
  <c r="V759" i="1"/>
  <c r="V747" i="1"/>
  <c r="V735" i="1"/>
  <c r="V723" i="1"/>
  <c r="V711" i="1"/>
  <c r="V699" i="1"/>
  <c r="V675" i="1"/>
  <c r="V663" i="1"/>
  <c r="V651" i="1"/>
  <c r="V639" i="1"/>
  <c r="V615" i="1"/>
  <c r="V603" i="1"/>
  <c r="V591" i="1"/>
  <c r="V579" i="1"/>
  <c r="V555" i="1"/>
  <c r="V543" i="1"/>
  <c r="V531" i="1"/>
  <c r="V519" i="1"/>
  <c r="V495" i="1"/>
  <c r="V483" i="1"/>
  <c r="V459" i="1"/>
  <c r="V423" i="1"/>
  <c r="V411" i="1"/>
  <c r="V399" i="1"/>
  <c r="V387" i="1"/>
  <c r="V375" i="1"/>
  <c r="V363" i="1"/>
  <c r="V339" i="1"/>
  <c r="V315" i="1"/>
  <c r="V303" i="1"/>
  <c r="V291" i="1"/>
  <c r="V279" i="1"/>
  <c r="V267" i="1"/>
  <c r="V255" i="1"/>
  <c r="V243" i="1"/>
  <c r="V231" i="1"/>
  <c r="V219" i="1"/>
  <c r="V207" i="1"/>
  <c r="V195" i="1"/>
  <c r="V183" i="1"/>
  <c r="V171" i="1"/>
  <c r="V159" i="1"/>
  <c r="V147" i="1"/>
  <c r="V123" i="1"/>
  <c r="V99" i="1"/>
  <c r="V87" i="1"/>
  <c r="V75" i="1"/>
  <c r="V63" i="1"/>
  <c r="V51" i="1"/>
  <c r="V39" i="1"/>
  <c r="X1010" i="1"/>
  <c r="Z749" i="1"/>
  <c r="Z1009" i="1"/>
  <c r="Z245" i="1"/>
  <c r="Z1004" i="1"/>
  <c r="AB438" i="1"/>
  <c r="AB1006" i="1"/>
  <c r="V19" i="1"/>
  <c r="V999" i="1"/>
  <c r="V975" i="1"/>
  <c r="V963" i="1"/>
  <c r="V951" i="1"/>
  <c r="V939" i="1"/>
  <c r="V926" i="1"/>
  <c r="V914" i="1"/>
  <c r="V902" i="1"/>
  <c r="V890" i="1"/>
  <c r="V878" i="1"/>
  <c r="V866" i="1"/>
  <c r="V854" i="1"/>
  <c r="V1010" i="1"/>
  <c r="V842" i="1"/>
  <c r="V830" i="1"/>
  <c r="V818" i="1"/>
  <c r="V806" i="1"/>
  <c r="V794" i="1"/>
  <c r="V782" i="1"/>
  <c r="V770" i="1"/>
  <c r="V746" i="1"/>
  <c r="V734" i="1"/>
  <c r="V722" i="1"/>
  <c r="V710" i="1"/>
  <c r="V698" i="1"/>
  <c r="V686" i="1"/>
  <c r="V674" i="1"/>
  <c r="V662" i="1"/>
  <c r="V650" i="1"/>
  <c r="V638" i="1"/>
  <c r="V626" i="1"/>
  <c r="V614" i="1"/>
  <c r="V602" i="1"/>
  <c r="V590" i="1"/>
  <c r="V578" i="1"/>
  <c r="V566" i="1"/>
  <c r="V554" i="1"/>
  <c r="V542" i="1"/>
  <c r="V530" i="1"/>
  <c r="V518" i="1"/>
  <c r="V506" i="1"/>
  <c r="V494" i="1"/>
  <c r="V482" i="1"/>
  <c r="V470" i="1"/>
  <c r="V458" i="1"/>
  <c r="V446" i="1"/>
  <c r="V434" i="1"/>
  <c r="V422" i="1"/>
  <c r="V410" i="1"/>
  <c r="V398" i="1"/>
  <c r="V386" i="1"/>
  <c r="V374" i="1"/>
  <c r="V362" i="1"/>
  <c r="V350" i="1"/>
  <c r="V338" i="1"/>
  <c r="V326" i="1"/>
  <c r="V314" i="1"/>
  <c r="V302" i="1"/>
  <c r="V290" i="1"/>
  <c r="V278" i="1"/>
  <c r="V266" i="1"/>
  <c r="V254" i="1"/>
  <c r="V242" i="1"/>
  <c r="V230" i="1"/>
  <c r="V218" i="1"/>
  <c r="V206" i="1"/>
  <c r="V194" i="1"/>
  <c r="V182" i="1"/>
  <c r="V170" i="1"/>
  <c r="V158" i="1"/>
  <c r="V146" i="1"/>
  <c r="V134" i="1"/>
  <c r="V122" i="1"/>
  <c r="V110" i="1"/>
  <c r="V98" i="1"/>
  <c r="V86" i="1"/>
  <c r="V74" i="1"/>
  <c r="V62" i="1"/>
  <c r="V50" i="1"/>
  <c r="V38" i="1"/>
  <c r="Z616" i="1"/>
  <c r="Z1008" i="1"/>
  <c r="AB749" i="1"/>
  <c r="AB1009" i="1"/>
  <c r="AB245" i="1"/>
  <c r="AB1004" i="1"/>
  <c r="AG1010" i="1"/>
  <c r="AH1010" i="1" s="1"/>
  <c r="AC1005" i="1"/>
  <c r="AD1005" i="1" s="1"/>
  <c r="AC1002" i="1"/>
  <c r="AD1002" i="1" s="1"/>
  <c r="AC1006" i="1"/>
  <c r="AD1006" i="1" s="1"/>
  <c r="AE1010" i="1"/>
  <c r="AF1010" i="1" s="1"/>
  <c r="AE1009" i="1"/>
  <c r="AF1009" i="1" s="1"/>
  <c r="AG1003" i="1"/>
  <c r="AH1003" i="1" s="1"/>
  <c r="AC1009" i="1"/>
  <c r="AD1009" i="1" s="1"/>
  <c r="AC1004" i="1"/>
  <c r="AD1004" i="1" s="1"/>
  <c r="AC1001" i="1"/>
  <c r="AD1001" i="1" s="1"/>
  <c r="AC1008" i="1"/>
  <c r="AD1008" i="1" s="1"/>
  <c r="AE1011" i="1"/>
  <c r="AF1011" i="1" s="1"/>
  <c r="AF1003" i="1"/>
  <c r="AD749" i="1"/>
  <c r="AG1007" i="1"/>
  <c r="AH1007" i="1" s="1"/>
  <c r="AC1010" i="1"/>
  <c r="AD1010" i="1" s="1"/>
  <c r="AE1007" i="1"/>
  <c r="AF1007" i="1" s="1"/>
  <c r="AC1003" i="1"/>
  <c r="AD1003" i="1" s="1"/>
  <c r="AG1006" i="1"/>
  <c r="AH1006" i="1" s="1"/>
  <c r="AE1005" i="1"/>
  <c r="AF1005" i="1" s="1"/>
  <c r="AG1004" i="1"/>
  <c r="AH1004" i="1" s="1"/>
  <c r="AC1007" i="1"/>
  <c r="AD1007" i="1" s="1"/>
  <c r="AE1006" i="1"/>
  <c r="AF1006" i="1" s="1"/>
  <c r="AG1008" i="1"/>
  <c r="AH1008" i="1" s="1"/>
  <c r="AE1004" i="1"/>
  <c r="AF1004" i="1" s="1"/>
  <c r="AF1001" i="1"/>
  <c r="AE1008" i="1"/>
  <c r="AF1008" i="1" s="1"/>
  <c r="R162" i="1"/>
  <c r="V749" i="1"/>
  <c r="V245" i="1"/>
  <c r="AG1002" i="1"/>
  <c r="AH1002" i="1" s="1"/>
  <c r="V616" i="1"/>
  <c r="Z438" i="1"/>
  <c r="AG1011" i="1"/>
  <c r="AH1011" i="1" s="1"/>
  <c r="AE1002" i="1"/>
  <c r="AF1002" i="1" s="1"/>
  <c r="Z854" i="1"/>
  <c r="AG1005" i="1"/>
  <c r="AH1005" i="1" s="1"/>
  <c r="AG1009" i="1"/>
  <c r="AH1009" i="1" s="1"/>
  <c r="X343" i="1"/>
  <c r="X55" i="1"/>
  <c r="AD969" i="1"/>
  <c r="AF619" i="1"/>
  <c r="AF511" i="1"/>
  <c r="AH163" i="1"/>
  <c r="AH19" i="1"/>
  <c r="AH980" i="1"/>
  <c r="AH751" i="1"/>
  <c r="AH439" i="1"/>
  <c r="AH247" i="1"/>
  <c r="AH619" i="1"/>
  <c r="AF621" i="1"/>
  <c r="AF441" i="1"/>
  <c r="AF970" i="1"/>
  <c r="AF57" i="1"/>
  <c r="AF19" i="1"/>
  <c r="AD64" i="1"/>
  <c r="AD16" i="1"/>
  <c r="AD980" i="1"/>
  <c r="AD751" i="1"/>
  <c r="AD859" i="1"/>
  <c r="AD55" i="1"/>
  <c r="AD19" i="1"/>
  <c r="AD163" i="1"/>
  <c r="AB164" i="1"/>
  <c r="AB20" i="1"/>
  <c r="AB248" i="1"/>
  <c r="AB512" i="1"/>
  <c r="Z158" i="1"/>
  <c r="Z506" i="1"/>
  <c r="Z254" i="1"/>
  <c r="Z758" i="1"/>
  <c r="X19" i="1"/>
  <c r="V449" i="1"/>
  <c r="V617" i="1"/>
  <c r="T979" i="1"/>
  <c r="T750" i="1"/>
  <c r="T438" i="1"/>
  <c r="R619" i="1"/>
  <c r="R343" i="1"/>
  <c r="R55" i="1"/>
  <c r="R18" i="1"/>
  <c r="E1013" i="1"/>
  <c r="V356" i="1"/>
  <c r="V653" i="1"/>
  <c r="AB26" i="1"/>
  <c r="AB618" i="1"/>
  <c r="AD58" i="1"/>
  <c r="R504" i="1"/>
  <c r="AD502" i="1"/>
  <c r="T441" i="1"/>
  <c r="AD347" i="1"/>
  <c r="X751" i="1"/>
  <c r="AF414" i="1"/>
  <c r="AH388" i="1"/>
  <c r="X369" i="1"/>
  <c r="R368" i="1"/>
  <c r="Z365" i="1"/>
  <c r="T364" i="1"/>
  <c r="AH261" i="1"/>
  <c r="X259" i="1"/>
  <c r="V247" i="1"/>
  <c r="R214" i="1"/>
  <c r="X156" i="1"/>
  <c r="X99" i="1"/>
  <c r="R30" i="1"/>
  <c r="V987" i="1"/>
  <c r="X506" i="1"/>
  <c r="X448" i="1"/>
  <c r="V447" i="1"/>
  <c r="AF508" i="1"/>
  <c r="AB507" i="1"/>
  <c r="AB455" i="1"/>
  <c r="Z620" i="1"/>
  <c r="X619" i="1"/>
  <c r="AD468" i="1"/>
  <c r="Z467" i="1"/>
  <c r="AF456" i="1"/>
  <c r="Z991" i="1"/>
  <c r="V758" i="1"/>
  <c r="AB969" i="1"/>
  <c r="R626" i="1"/>
  <c r="F1008" i="1" l="1"/>
  <c r="F1004" i="1"/>
  <c r="F1009" i="1"/>
  <c r="F1006" i="1"/>
  <c r="F1011" i="1"/>
  <c r="F1007" i="1"/>
  <c r="F1002" i="1"/>
  <c r="F1005" i="1"/>
  <c r="F1001" i="1"/>
  <c r="F1003" i="1"/>
  <c r="F1010" i="1"/>
  <c r="R8" i="1"/>
  <c r="N9" i="1"/>
  <c r="N10" i="1"/>
  <c r="N11" i="1"/>
  <c r="N12" i="1"/>
  <c r="N13" i="1"/>
  <c r="N14" i="1"/>
  <c r="N15" i="1"/>
  <c r="N16" i="1"/>
  <c r="N17" i="1"/>
  <c r="N18" i="1"/>
  <c r="N20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2" i="1"/>
  <c r="N53" i="1"/>
  <c r="N54" i="1"/>
  <c r="N55" i="1"/>
  <c r="N56" i="1"/>
  <c r="N57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3" i="1"/>
  <c r="N124" i="1"/>
  <c r="N125" i="1"/>
  <c r="N126" i="1"/>
  <c r="N127" i="1"/>
  <c r="N128" i="1"/>
  <c r="N129" i="1"/>
  <c r="N130" i="1"/>
  <c r="N132" i="1"/>
  <c r="N133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7" i="1"/>
  <c r="N159" i="1"/>
  <c r="N160" i="1"/>
  <c r="N161" i="1"/>
  <c r="N162" i="1"/>
  <c r="N163" i="1"/>
  <c r="N164" i="1"/>
  <c r="N165" i="1"/>
  <c r="N166" i="1"/>
  <c r="N167" i="1"/>
  <c r="N168" i="1"/>
  <c r="N169" i="1"/>
  <c r="N171" i="1"/>
  <c r="N172" i="1"/>
  <c r="N173" i="1"/>
  <c r="N174" i="1"/>
  <c r="N175" i="1"/>
  <c r="N176" i="1"/>
  <c r="N177" i="1"/>
  <c r="N178" i="1"/>
  <c r="N179" i="1"/>
  <c r="N180" i="1"/>
  <c r="N181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5" i="1"/>
  <c r="N256" i="1"/>
  <c r="N257" i="1"/>
  <c r="N258" i="1"/>
  <c r="N259" i="1"/>
  <c r="N260" i="1"/>
  <c r="N261" i="1"/>
  <c r="N262" i="1"/>
  <c r="N263" i="1"/>
  <c r="N264" i="1"/>
  <c r="N265" i="1"/>
  <c r="N267" i="1"/>
  <c r="N268" i="1"/>
  <c r="N269" i="1"/>
  <c r="N270" i="1"/>
  <c r="N271" i="1"/>
  <c r="N272" i="1"/>
  <c r="N273" i="1"/>
  <c r="N274" i="1"/>
  <c r="N275" i="1"/>
  <c r="N276" i="1"/>
  <c r="N277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1" i="1"/>
  <c r="N352" i="1"/>
  <c r="N353" i="1"/>
  <c r="N354" i="1"/>
  <c r="N355" i="1"/>
  <c r="N356" i="1"/>
  <c r="N357" i="1"/>
  <c r="N358" i="1"/>
  <c r="N360" i="1"/>
  <c r="N361" i="1"/>
  <c r="N363" i="1"/>
  <c r="N364" i="1"/>
  <c r="N365" i="1"/>
  <c r="N366" i="1"/>
  <c r="N367" i="1"/>
  <c r="N368" i="1"/>
  <c r="N369" i="1"/>
  <c r="N370" i="1"/>
  <c r="N371" i="1"/>
  <c r="N372" i="1"/>
  <c r="N373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20" i="1"/>
  <c r="N421" i="1"/>
  <c r="N422" i="1"/>
  <c r="N423" i="1"/>
  <c r="N424" i="1"/>
  <c r="N425" i="1"/>
  <c r="N426" i="1"/>
  <c r="N427" i="1"/>
  <c r="N428" i="1"/>
  <c r="N430" i="1"/>
  <c r="N431" i="1"/>
  <c r="N432" i="1"/>
  <c r="N433" i="1"/>
  <c r="N434" i="1"/>
  <c r="N435" i="1"/>
  <c r="N436" i="1"/>
  <c r="N437" i="1"/>
  <c r="N438" i="1"/>
  <c r="N439" i="1"/>
  <c r="N440" i="1"/>
  <c r="N442" i="1"/>
  <c r="N443" i="1"/>
  <c r="N444" i="1"/>
  <c r="N445" i="1"/>
  <c r="N447" i="1"/>
  <c r="N448" i="1"/>
  <c r="N449" i="1"/>
  <c r="N450" i="1"/>
  <c r="N451" i="1"/>
  <c r="N452" i="1"/>
  <c r="N453" i="1"/>
  <c r="N454" i="1"/>
  <c r="N455" i="1"/>
  <c r="N456" i="1"/>
  <c r="N457" i="1"/>
  <c r="N459" i="1"/>
  <c r="N460" i="1"/>
  <c r="N461" i="1"/>
  <c r="N462" i="1"/>
  <c r="N463" i="1"/>
  <c r="N464" i="1"/>
  <c r="N465" i="1"/>
  <c r="N466" i="1"/>
  <c r="N468" i="1"/>
  <c r="N469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501" i="1"/>
  <c r="N502" i="1"/>
  <c r="N503" i="1"/>
  <c r="N505" i="1"/>
  <c r="N506" i="1"/>
  <c r="N507" i="1"/>
  <c r="N508" i="1"/>
  <c r="N509" i="1"/>
  <c r="N510" i="1"/>
  <c r="N511" i="1"/>
  <c r="N513" i="1"/>
  <c r="N514" i="1"/>
  <c r="N515" i="1"/>
  <c r="N517" i="1"/>
  <c r="N518" i="1"/>
  <c r="N521" i="1"/>
  <c r="N522" i="1"/>
  <c r="N523" i="1"/>
  <c r="N525" i="1"/>
  <c r="N526" i="1"/>
  <c r="N527" i="1"/>
  <c r="N529" i="1"/>
  <c r="N530" i="1"/>
  <c r="N531" i="1"/>
  <c r="N532" i="1"/>
  <c r="N533" i="1"/>
  <c r="N534" i="1"/>
  <c r="N535" i="1"/>
  <c r="N537" i="1"/>
  <c r="N538" i="1"/>
  <c r="N539" i="1"/>
  <c r="N541" i="1"/>
  <c r="N542" i="1"/>
  <c r="N543" i="1"/>
  <c r="N544" i="1"/>
  <c r="N545" i="1"/>
  <c r="N546" i="1"/>
  <c r="N547" i="1"/>
  <c r="N549" i="1"/>
  <c r="N550" i="1"/>
  <c r="N551" i="1"/>
  <c r="N553" i="1"/>
  <c r="N554" i="1"/>
  <c r="N558" i="1"/>
  <c r="N559" i="1"/>
  <c r="N561" i="1"/>
  <c r="N562" i="1"/>
  <c r="N563" i="1"/>
  <c r="N565" i="1"/>
  <c r="N566" i="1"/>
  <c r="N567" i="1"/>
  <c r="N568" i="1"/>
  <c r="N569" i="1"/>
  <c r="N570" i="1"/>
  <c r="N571" i="1"/>
  <c r="N573" i="1"/>
  <c r="N574" i="1"/>
  <c r="N575" i="1"/>
  <c r="N577" i="1"/>
  <c r="N578" i="1"/>
  <c r="N579" i="1"/>
  <c r="N580" i="1"/>
  <c r="N581" i="1"/>
  <c r="N582" i="1"/>
  <c r="N585" i="1"/>
  <c r="N586" i="1"/>
  <c r="N587" i="1"/>
  <c r="N589" i="1"/>
  <c r="N590" i="1"/>
  <c r="N591" i="1"/>
  <c r="N592" i="1"/>
  <c r="N593" i="1"/>
  <c r="N594" i="1"/>
  <c r="N595" i="1"/>
  <c r="N597" i="1"/>
  <c r="N598" i="1"/>
  <c r="N599" i="1"/>
  <c r="N601" i="1"/>
  <c r="N602" i="1"/>
  <c r="N603" i="1"/>
  <c r="N604" i="1"/>
  <c r="N605" i="1"/>
  <c r="N606" i="1"/>
  <c r="N607" i="1"/>
  <c r="N609" i="1"/>
  <c r="N610" i="1"/>
  <c r="N611" i="1"/>
  <c r="N613" i="1"/>
  <c r="N614" i="1"/>
  <c r="N615" i="1"/>
  <c r="N617" i="1"/>
  <c r="N618" i="1"/>
  <c r="N619" i="1"/>
  <c r="N621" i="1"/>
  <c r="N622" i="1"/>
  <c r="N625" i="1"/>
  <c r="N627" i="1"/>
  <c r="N628" i="1"/>
  <c r="N629" i="1"/>
  <c r="N630" i="1"/>
  <c r="N631" i="1"/>
  <c r="N633" i="1"/>
  <c r="N634" i="1"/>
  <c r="N635" i="1"/>
  <c r="N637" i="1"/>
  <c r="N639" i="1"/>
  <c r="N640" i="1"/>
  <c r="N641" i="1"/>
  <c r="N642" i="1"/>
  <c r="N643" i="1"/>
  <c r="N645" i="1"/>
  <c r="N646" i="1"/>
  <c r="N647" i="1"/>
  <c r="N649" i="1"/>
  <c r="N652" i="1"/>
  <c r="N653" i="1"/>
  <c r="N655" i="1"/>
  <c r="N657" i="1"/>
  <c r="N658" i="1"/>
  <c r="N659" i="1"/>
  <c r="N661" i="1"/>
  <c r="N663" i="1"/>
  <c r="N664" i="1"/>
  <c r="N665" i="1"/>
  <c r="N666" i="1"/>
  <c r="N667" i="1"/>
  <c r="N669" i="1"/>
  <c r="N670" i="1"/>
  <c r="N673" i="1"/>
  <c r="N676" i="1"/>
  <c r="N677" i="1"/>
  <c r="N678" i="1"/>
  <c r="N679" i="1"/>
  <c r="N681" i="1"/>
  <c r="N682" i="1"/>
  <c r="N683" i="1"/>
  <c r="N685" i="1"/>
  <c r="N687" i="1"/>
  <c r="N688" i="1"/>
  <c r="N689" i="1"/>
  <c r="N690" i="1"/>
  <c r="N691" i="1"/>
  <c r="N693" i="1"/>
  <c r="N694" i="1"/>
  <c r="N695" i="1"/>
  <c r="N697" i="1"/>
  <c r="N699" i="1"/>
  <c r="N700" i="1"/>
  <c r="N701" i="1"/>
  <c r="N702" i="1"/>
  <c r="N703" i="1"/>
  <c r="N705" i="1"/>
  <c r="N706" i="1"/>
  <c r="N707" i="1"/>
  <c r="N709" i="1"/>
  <c r="N711" i="1"/>
  <c r="N712" i="1"/>
  <c r="N713" i="1"/>
  <c r="N715" i="1"/>
  <c r="N717" i="1"/>
  <c r="N718" i="1"/>
  <c r="N721" i="1"/>
  <c r="N723" i="1"/>
  <c r="N724" i="1"/>
  <c r="N725" i="1"/>
  <c r="N726" i="1"/>
  <c r="N727" i="1"/>
  <c r="N729" i="1"/>
  <c r="N730" i="1"/>
  <c r="N731" i="1"/>
  <c r="N733" i="1"/>
  <c r="N735" i="1"/>
  <c r="N736" i="1"/>
  <c r="N737" i="1"/>
  <c r="N738" i="1"/>
  <c r="N739" i="1"/>
  <c r="N741" i="1"/>
  <c r="N742" i="1"/>
  <c r="N743" i="1"/>
  <c r="N745" i="1"/>
  <c r="N747" i="1"/>
  <c r="N748" i="1"/>
  <c r="N749" i="1"/>
  <c r="N750" i="1"/>
  <c r="N751" i="1"/>
  <c r="N753" i="1"/>
  <c r="N754" i="1"/>
  <c r="N755" i="1"/>
  <c r="N757" i="1"/>
  <c r="N759" i="1"/>
  <c r="N760" i="1"/>
  <c r="N761" i="1"/>
  <c r="N762" i="1"/>
  <c r="N763" i="1"/>
  <c r="N765" i="1"/>
  <c r="N766" i="1"/>
  <c r="N769" i="1"/>
  <c r="N771" i="1"/>
  <c r="N772" i="1"/>
  <c r="N773" i="1"/>
  <c r="N774" i="1"/>
  <c r="N775" i="1"/>
  <c r="N777" i="1"/>
  <c r="N778" i="1"/>
  <c r="N779" i="1"/>
  <c r="N781" i="1"/>
  <c r="N784" i="1"/>
  <c r="N785" i="1"/>
  <c r="N786" i="1"/>
  <c r="N787" i="1"/>
  <c r="N789" i="1"/>
  <c r="N790" i="1"/>
  <c r="N791" i="1"/>
  <c r="N793" i="1"/>
  <c r="N795" i="1"/>
  <c r="N796" i="1"/>
  <c r="N797" i="1"/>
  <c r="N798" i="1"/>
  <c r="N799" i="1"/>
  <c r="N801" i="1"/>
  <c r="N802" i="1"/>
  <c r="N803" i="1"/>
  <c r="N805" i="1"/>
  <c r="N807" i="1"/>
  <c r="N808" i="1"/>
  <c r="N809" i="1"/>
  <c r="N810" i="1"/>
  <c r="N811" i="1"/>
  <c r="N813" i="1"/>
  <c r="N814" i="1"/>
  <c r="N817" i="1"/>
  <c r="N819" i="1"/>
  <c r="N820" i="1"/>
  <c r="N821" i="1"/>
  <c r="N822" i="1"/>
  <c r="N823" i="1"/>
  <c r="N825" i="1"/>
  <c r="N826" i="1"/>
  <c r="N827" i="1"/>
  <c r="N829" i="1"/>
  <c r="N831" i="1"/>
  <c r="N832" i="1"/>
  <c r="N833" i="1"/>
  <c r="N834" i="1"/>
  <c r="N835" i="1"/>
  <c r="N837" i="1"/>
  <c r="N838" i="1"/>
  <c r="N839" i="1"/>
  <c r="N841" i="1"/>
  <c r="N843" i="1"/>
  <c r="N844" i="1"/>
  <c r="N845" i="1"/>
  <c r="N846" i="1"/>
  <c r="N847" i="1"/>
  <c r="N849" i="1"/>
  <c r="N850" i="1"/>
  <c r="N851" i="1"/>
  <c r="N853" i="1"/>
  <c r="N855" i="1"/>
  <c r="N856" i="1"/>
  <c r="N857" i="1"/>
  <c r="N858" i="1"/>
  <c r="N859" i="1"/>
  <c r="N861" i="1"/>
  <c r="N862" i="1"/>
  <c r="N865" i="1"/>
  <c r="N867" i="1"/>
  <c r="N868" i="1"/>
  <c r="N869" i="1"/>
  <c r="N873" i="1"/>
  <c r="N874" i="1"/>
  <c r="N875" i="1"/>
  <c r="N877" i="1"/>
  <c r="N879" i="1"/>
  <c r="N880" i="1"/>
  <c r="N881" i="1"/>
  <c r="N882" i="1"/>
  <c r="N883" i="1"/>
  <c r="N885" i="1"/>
  <c r="N886" i="1"/>
  <c r="N887" i="1"/>
  <c r="N889" i="1"/>
  <c r="N891" i="1"/>
  <c r="N892" i="1"/>
  <c r="N893" i="1"/>
  <c r="N894" i="1"/>
  <c r="N895" i="1"/>
  <c r="N897" i="1"/>
  <c r="N898" i="1"/>
  <c r="N899" i="1"/>
  <c r="N901" i="1"/>
  <c r="N903" i="1"/>
  <c r="N904" i="1"/>
  <c r="N905" i="1"/>
  <c r="N906" i="1"/>
  <c r="N907" i="1"/>
  <c r="N909" i="1"/>
  <c r="N910" i="1"/>
  <c r="N913" i="1"/>
  <c r="N916" i="1"/>
  <c r="N917" i="1"/>
  <c r="N918" i="1"/>
  <c r="N919" i="1"/>
  <c r="N921" i="1"/>
  <c r="N922" i="1"/>
  <c r="N923" i="1"/>
  <c r="N925" i="1"/>
  <c r="N928" i="1"/>
  <c r="N929" i="1"/>
  <c r="N930" i="1"/>
  <c r="N934" i="1"/>
  <c r="N935" i="1"/>
  <c r="N936" i="1"/>
  <c r="N938" i="1"/>
  <c r="N941" i="1"/>
  <c r="N942" i="1"/>
  <c r="N943" i="1"/>
  <c r="N944" i="1"/>
  <c r="N946" i="1"/>
  <c r="N947" i="1"/>
  <c r="N948" i="1"/>
  <c r="N950" i="1"/>
  <c r="N952" i="1"/>
  <c r="N953" i="1"/>
  <c r="N954" i="1"/>
  <c r="N955" i="1"/>
  <c r="N956" i="1"/>
  <c r="N958" i="1"/>
  <c r="N959" i="1"/>
  <c r="N962" i="1"/>
  <c r="N966" i="1"/>
  <c r="N967" i="1"/>
  <c r="N968" i="1"/>
  <c r="N970" i="1"/>
  <c r="N971" i="1"/>
  <c r="N972" i="1"/>
  <c r="N974" i="1"/>
  <c r="N976" i="1"/>
  <c r="N977" i="1"/>
  <c r="N978" i="1"/>
  <c r="N979" i="1"/>
  <c r="N980" i="1"/>
  <c r="N982" i="1"/>
  <c r="N983" i="1"/>
  <c r="N984" i="1"/>
  <c r="N986" i="1"/>
  <c r="N988" i="1"/>
  <c r="N989" i="1"/>
  <c r="N990" i="1"/>
  <c r="N994" i="1"/>
  <c r="N995" i="1"/>
  <c r="N996" i="1"/>
  <c r="N998" i="1"/>
  <c r="N1000" i="1"/>
  <c r="J9" i="1"/>
  <c r="J10" i="1"/>
  <c r="J11" i="1"/>
  <c r="J13" i="1"/>
  <c r="J14" i="1"/>
  <c r="J15" i="1"/>
  <c r="J17" i="1"/>
  <c r="J19" i="1"/>
  <c r="J20" i="1"/>
  <c r="J21" i="1"/>
  <c r="J22" i="1"/>
  <c r="J23" i="1"/>
  <c r="J25" i="1"/>
  <c r="J27" i="1"/>
  <c r="J28" i="1"/>
  <c r="J29" i="1"/>
  <c r="J30" i="1"/>
  <c r="J32" i="1"/>
  <c r="J34" i="1"/>
  <c r="J35" i="1"/>
  <c r="J36" i="1"/>
  <c r="J37" i="1"/>
  <c r="J38" i="1"/>
  <c r="J39" i="1"/>
  <c r="J40" i="1"/>
  <c r="J41" i="1"/>
  <c r="J42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4" i="1"/>
  <c r="J65" i="1"/>
  <c r="J67" i="1"/>
  <c r="J68" i="1"/>
  <c r="J69" i="1"/>
  <c r="J70" i="1"/>
  <c r="J71" i="1"/>
  <c r="J72" i="1"/>
  <c r="J73" i="1"/>
  <c r="J74" i="1"/>
  <c r="J75" i="1"/>
  <c r="J76" i="1"/>
  <c r="J77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100" i="1"/>
  <c r="J101" i="1"/>
  <c r="J102" i="1"/>
  <c r="J103" i="1"/>
  <c r="J104" i="1"/>
  <c r="J105" i="1"/>
  <c r="J106" i="1"/>
  <c r="J107" i="1"/>
  <c r="J109" i="1"/>
  <c r="J110" i="1"/>
  <c r="J111" i="1"/>
  <c r="J113" i="1"/>
  <c r="J115" i="1"/>
  <c r="J116" i="1"/>
  <c r="J117" i="1"/>
  <c r="J118" i="1"/>
  <c r="J119" i="1"/>
  <c r="J121" i="1"/>
  <c r="J122" i="1"/>
  <c r="J123" i="1"/>
  <c r="J125" i="1"/>
  <c r="J127" i="1"/>
  <c r="J128" i="1"/>
  <c r="J129" i="1"/>
  <c r="J130" i="1"/>
  <c r="J131" i="1"/>
  <c r="J133" i="1"/>
  <c r="J134" i="1"/>
  <c r="J135" i="1"/>
  <c r="J137" i="1"/>
  <c r="J140" i="1"/>
  <c r="J141" i="1"/>
  <c r="J145" i="1"/>
  <c r="J146" i="1"/>
  <c r="J147" i="1"/>
  <c r="J149" i="1"/>
  <c r="J151" i="1"/>
  <c r="J152" i="1"/>
  <c r="J153" i="1"/>
  <c r="J154" i="1"/>
  <c r="J155" i="1"/>
  <c r="J157" i="1"/>
  <c r="J158" i="1"/>
  <c r="J159" i="1"/>
  <c r="J160" i="1"/>
  <c r="J161" i="1"/>
  <c r="J163" i="1"/>
  <c r="J164" i="1"/>
  <c r="J166" i="1"/>
  <c r="J167" i="1"/>
  <c r="J168" i="1"/>
  <c r="J169" i="1"/>
  <c r="J170" i="1"/>
  <c r="J171" i="1"/>
  <c r="J172" i="1"/>
  <c r="J173" i="1"/>
  <c r="J174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9" i="1"/>
  <c r="J200" i="1"/>
  <c r="J201" i="1"/>
  <c r="J202" i="1"/>
  <c r="J203" i="1"/>
  <c r="J204" i="1"/>
  <c r="J205" i="1"/>
  <c r="J206" i="1"/>
  <c r="J207" i="1"/>
  <c r="J208" i="1"/>
  <c r="J209" i="1"/>
  <c r="J211" i="1"/>
  <c r="J212" i="1"/>
  <c r="J213" i="1"/>
  <c r="J214" i="1"/>
  <c r="J215" i="1"/>
  <c r="J216" i="1"/>
  <c r="J217" i="1"/>
  <c r="J218" i="1"/>
  <c r="J219" i="1"/>
  <c r="J221" i="1"/>
  <c r="J223" i="1"/>
  <c r="J224" i="1"/>
  <c r="J225" i="1"/>
  <c r="J226" i="1"/>
  <c r="J227" i="1"/>
  <c r="J229" i="1"/>
  <c r="J230" i="1"/>
  <c r="J231" i="1"/>
  <c r="J233" i="1"/>
  <c r="J235" i="1"/>
  <c r="J236" i="1"/>
  <c r="J237" i="1"/>
  <c r="J241" i="1"/>
  <c r="J242" i="1"/>
  <c r="J243" i="1"/>
  <c r="J247" i="1"/>
  <c r="J248" i="1"/>
  <c r="J250" i="1"/>
  <c r="J251" i="1"/>
  <c r="J252" i="1"/>
  <c r="J253" i="1"/>
  <c r="J254" i="1"/>
  <c r="J256" i="1"/>
  <c r="J257" i="1"/>
  <c r="J259" i="1"/>
  <c r="J260" i="1"/>
  <c r="J261" i="1"/>
  <c r="J262" i="1"/>
  <c r="J263" i="1"/>
  <c r="J264" i="1"/>
  <c r="J265" i="1"/>
  <c r="J266" i="1"/>
  <c r="J267" i="1"/>
  <c r="J268" i="1"/>
  <c r="J269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6" i="1"/>
  <c r="J317" i="1"/>
  <c r="J319" i="1"/>
  <c r="J320" i="1"/>
  <c r="J321" i="1"/>
  <c r="J322" i="1"/>
  <c r="J323" i="1"/>
  <c r="J324" i="1"/>
  <c r="J325" i="1"/>
  <c r="J326" i="1"/>
  <c r="J327" i="1"/>
  <c r="J328" i="1"/>
  <c r="J329" i="1"/>
  <c r="J332" i="1"/>
  <c r="J333" i="1"/>
  <c r="J334" i="1"/>
  <c r="J335" i="1"/>
  <c r="J336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5" i="1"/>
  <c r="J367" i="1"/>
  <c r="J368" i="1"/>
  <c r="J369" i="1"/>
  <c r="J370" i="1"/>
  <c r="J371" i="1"/>
  <c r="J373" i="1"/>
  <c r="J374" i="1"/>
  <c r="J375" i="1"/>
  <c r="J377" i="1"/>
  <c r="J379" i="1"/>
  <c r="J380" i="1"/>
  <c r="J381" i="1"/>
  <c r="J382" i="1"/>
  <c r="J383" i="1"/>
  <c r="J384" i="1"/>
  <c r="J385" i="1"/>
  <c r="J386" i="1"/>
  <c r="J387" i="1"/>
  <c r="J388" i="1"/>
  <c r="J389" i="1"/>
  <c r="J392" i="1"/>
  <c r="J393" i="1"/>
  <c r="J394" i="1"/>
  <c r="J395" i="1"/>
  <c r="J396" i="1"/>
  <c r="J397" i="1"/>
  <c r="J398" i="1"/>
  <c r="J400" i="1"/>
  <c r="J401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7" i="1"/>
  <c r="J428" i="1"/>
  <c r="J429" i="1"/>
  <c r="J430" i="1"/>
  <c r="J431" i="1"/>
  <c r="J432" i="1"/>
  <c r="J433" i="1"/>
  <c r="J434" i="1"/>
  <c r="J435" i="1"/>
  <c r="J436" i="1"/>
  <c r="J437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1" i="1"/>
  <c r="J462" i="1"/>
  <c r="J463" i="1"/>
  <c r="J464" i="1"/>
  <c r="J465" i="1"/>
  <c r="J466" i="1"/>
  <c r="J467" i="1"/>
  <c r="J469" i="1"/>
  <c r="J470" i="1"/>
  <c r="J473" i="1"/>
  <c r="J474" i="1"/>
  <c r="J475" i="1"/>
  <c r="J476" i="1"/>
  <c r="J477" i="1"/>
  <c r="J478" i="1"/>
  <c r="J479" i="1"/>
  <c r="J481" i="1"/>
  <c r="J482" i="1"/>
  <c r="J483" i="1"/>
  <c r="J485" i="1"/>
  <c r="J486" i="1"/>
  <c r="J487" i="1"/>
  <c r="J488" i="1"/>
  <c r="J489" i="1"/>
  <c r="J490" i="1"/>
  <c r="J491" i="1"/>
  <c r="J493" i="1"/>
  <c r="J494" i="1"/>
  <c r="J495" i="1"/>
  <c r="J497" i="1"/>
  <c r="J498" i="1"/>
  <c r="J501" i="1"/>
  <c r="J502" i="1"/>
  <c r="J503" i="1"/>
  <c r="J505" i="1"/>
  <c r="J506" i="1"/>
  <c r="J507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3" i="1"/>
  <c r="J524" i="1"/>
  <c r="J525" i="1"/>
  <c r="J526" i="1"/>
  <c r="J527" i="1"/>
  <c r="J528" i="1"/>
  <c r="J530" i="1"/>
  <c r="J531" i="1"/>
  <c r="J532" i="1"/>
  <c r="J533" i="1"/>
  <c r="J535" i="1"/>
  <c r="J536" i="1"/>
  <c r="J537" i="1"/>
  <c r="J538" i="1"/>
  <c r="J539" i="1"/>
  <c r="J541" i="1"/>
  <c r="J542" i="1"/>
  <c r="J543" i="1"/>
  <c r="J545" i="1"/>
  <c r="J547" i="1"/>
  <c r="J548" i="1"/>
  <c r="J549" i="1"/>
  <c r="J550" i="1"/>
  <c r="J551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3" i="1"/>
  <c r="J584" i="1"/>
  <c r="J585" i="1"/>
  <c r="J586" i="1"/>
  <c r="J587" i="1"/>
  <c r="J589" i="1"/>
  <c r="J590" i="1"/>
  <c r="J591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10" i="1"/>
  <c r="J611" i="1"/>
  <c r="J612" i="1"/>
  <c r="J613" i="1"/>
  <c r="J614" i="1"/>
  <c r="J616" i="1"/>
  <c r="J617" i="1"/>
  <c r="J619" i="1"/>
  <c r="J620" i="1"/>
  <c r="J621" i="1"/>
  <c r="J622" i="1"/>
  <c r="J623" i="1"/>
  <c r="J625" i="1"/>
  <c r="J626" i="1"/>
  <c r="J627" i="1"/>
  <c r="J629" i="1"/>
  <c r="J631" i="1"/>
  <c r="J632" i="1"/>
  <c r="J633" i="1"/>
  <c r="J634" i="1"/>
  <c r="J635" i="1"/>
  <c r="J637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3" i="1"/>
  <c r="J674" i="1"/>
  <c r="J675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8" i="1"/>
  <c r="J709" i="1"/>
  <c r="J710" i="1"/>
  <c r="J711" i="1"/>
  <c r="J713" i="1"/>
  <c r="J714" i="1"/>
  <c r="J715" i="1"/>
  <c r="J716" i="1"/>
  <c r="J717" i="1"/>
  <c r="J718" i="1"/>
  <c r="J719" i="1"/>
  <c r="J721" i="1"/>
  <c r="J722" i="1"/>
  <c r="J723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9" i="1"/>
  <c r="J740" i="1"/>
  <c r="J741" i="1"/>
  <c r="J744" i="1"/>
  <c r="J746" i="1"/>
  <c r="J747" i="1"/>
  <c r="J748" i="1"/>
  <c r="J749" i="1"/>
  <c r="J751" i="1"/>
  <c r="J752" i="1"/>
  <c r="J754" i="1"/>
  <c r="J755" i="1"/>
  <c r="J758" i="1"/>
  <c r="J759" i="1"/>
  <c r="J763" i="1"/>
  <c r="J764" i="1"/>
  <c r="J766" i="1"/>
  <c r="J767" i="1"/>
  <c r="J768" i="1"/>
  <c r="J769" i="1"/>
  <c r="J770" i="1"/>
  <c r="J771" i="1"/>
  <c r="J772" i="1"/>
  <c r="J773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7" i="1"/>
  <c r="J798" i="1"/>
  <c r="J799" i="1"/>
  <c r="J800" i="1"/>
  <c r="J801" i="1"/>
  <c r="J802" i="1"/>
  <c r="J803" i="1"/>
  <c r="J805" i="1"/>
  <c r="J806" i="1"/>
  <c r="J807" i="1"/>
  <c r="J809" i="1"/>
  <c r="J810" i="1"/>
  <c r="J811" i="1"/>
  <c r="J812" i="1"/>
  <c r="J814" i="1"/>
  <c r="J815" i="1"/>
  <c r="J816" i="1"/>
  <c r="J817" i="1"/>
  <c r="J818" i="1"/>
  <c r="J819" i="1"/>
  <c r="J820" i="1"/>
  <c r="J821" i="1"/>
  <c r="J823" i="1"/>
  <c r="J824" i="1"/>
  <c r="J825" i="1"/>
  <c r="J826" i="1"/>
  <c r="J827" i="1"/>
  <c r="J828" i="1"/>
  <c r="J829" i="1"/>
  <c r="J830" i="1"/>
  <c r="J831" i="1"/>
  <c r="J832" i="1"/>
  <c r="J833" i="1"/>
  <c r="J835" i="1"/>
  <c r="J836" i="1"/>
  <c r="J837" i="1"/>
  <c r="J838" i="1"/>
  <c r="J839" i="1"/>
  <c r="J841" i="1"/>
  <c r="J842" i="1"/>
  <c r="J843" i="1"/>
  <c r="J845" i="1"/>
  <c r="J846" i="1"/>
  <c r="J847" i="1"/>
  <c r="J848" i="1"/>
  <c r="J849" i="1"/>
  <c r="J850" i="1"/>
  <c r="J851" i="1"/>
  <c r="J853" i="1"/>
  <c r="J856" i="1"/>
  <c r="J857" i="1"/>
  <c r="J859" i="1"/>
  <c r="J860" i="1"/>
  <c r="J861" i="1"/>
  <c r="J862" i="1"/>
  <c r="J863" i="1"/>
  <c r="J864" i="1"/>
  <c r="J865" i="1"/>
  <c r="J866" i="1"/>
  <c r="J867" i="1"/>
  <c r="J868" i="1"/>
  <c r="J869" i="1"/>
  <c r="J872" i="1"/>
  <c r="J873" i="1"/>
  <c r="J874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6" i="1"/>
  <c r="J897" i="1"/>
  <c r="J898" i="1"/>
  <c r="J900" i="1"/>
  <c r="J901" i="1"/>
  <c r="J902" i="1"/>
  <c r="J903" i="1"/>
  <c r="J904" i="1"/>
  <c r="J905" i="1"/>
  <c r="J907" i="1"/>
  <c r="J908" i="1"/>
  <c r="J909" i="1"/>
  <c r="J910" i="1"/>
  <c r="J911" i="1"/>
  <c r="J912" i="1"/>
  <c r="J913" i="1"/>
  <c r="J914" i="1"/>
  <c r="J915" i="1"/>
  <c r="J916" i="1"/>
  <c r="J917" i="1"/>
  <c r="J919" i="1"/>
  <c r="J920" i="1"/>
  <c r="J921" i="1"/>
  <c r="J922" i="1"/>
  <c r="J923" i="1"/>
  <c r="J924" i="1"/>
  <c r="J925" i="1"/>
  <c r="J926" i="1"/>
  <c r="J928" i="1"/>
  <c r="J929" i="1"/>
  <c r="J930" i="1"/>
  <c r="J932" i="1"/>
  <c r="J933" i="1"/>
  <c r="J934" i="1"/>
  <c r="J935" i="1"/>
  <c r="J936" i="1"/>
  <c r="J937" i="1"/>
  <c r="J938" i="1"/>
  <c r="J939" i="1"/>
  <c r="J940" i="1"/>
  <c r="J941" i="1"/>
  <c r="J942" i="1"/>
  <c r="J944" i="1"/>
  <c r="J945" i="1"/>
  <c r="J946" i="1"/>
  <c r="J947" i="1"/>
  <c r="J949" i="1"/>
  <c r="J950" i="1"/>
  <c r="J951" i="1"/>
  <c r="J952" i="1"/>
  <c r="J953" i="1"/>
  <c r="J954" i="1"/>
  <c r="J955" i="1"/>
  <c r="J957" i="1"/>
  <c r="J958" i="1"/>
  <c r="J959" i="1"/>
  <c r="J960" i="1"/>
  <c r="J962" i="1"/>
  <c r="J963" i="1"/>
  <c r="J964" i="1"/>
  <c r="J966" i="1"/>
  <c r="J967" i="1"/>
  <c r="J968" i="1"/>
  <c r="J969" i="1"/>
  <c r="J970" i="1"/>
  <c r="J971" i="1"/>
  <c r="J972" i="1"/>
  <c r="J973" i="1"/>
  <c r="J974" i="1"/>
  <c r="J975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2" i="1"/>
  <c r="J993" i="1"/>
  <c r="J994" i="1"/>
  <c r="J997" i="1"/>
  <c r="J998" i="1"/>
  <c r="J999" i="1"/>
  <c r="J1000" i="1"/>
  <c r="F1000" i="1"/>
  <c r="F999" i="1"/>
  <c r="F998" i="1"/>
  <c r="F995" i="1"/>
  <c r="F994" i="1"/>
  <c r="F992" i="1"/>
  <c r="F991" i="1"/>
  <c r="F990" i="1"/>
  <c r="F988" i="1"/>
  <c r="F986" i="1"/>
  <c r="F985" i="1"/>
  <c r="F984" i="1"/>
  <c r="F983" i="1"/>
  <c r="F982" i="1"/>
  <c r="F980" i="1"/>
  <c r="F979" i="1"/>
  <c r="F978" i="1"/>
  <c r="F976" i="1"/>
  <c r="F974" i="1"/>
  <c r="F972" i="1"/>
  <c r="F971" i="1"/>
  <c r="F970" i="1"/>
  <c r="F967" i="1"/>
  <c r="F966" i="1"/>
  <c r="F964" i="1"/>
  <c r="F962" i="1"/>
  <c r="F960" i="1"/>
  <c r="F959" i="1"/>
  <c r="F958" i="1"/>
  <c r="F956" i="1"/>
  <c r="F954" i="1"/>
  <c r="F953" i="1"/>
  <c r="F952" i="1"/>
  <c r="F950" i="1"/>
  <c r="F948" i="1"/>
  <c r="F947" i="1"/>
  <c r="F946" i="1"/>
  <c r="F944" i="1"/>
  <c r="F943" i="1"/>
  <c r="F942" i="1"/>
  <c r="F940" i="1"/>
  <c r="F938" i="1"/>
  <c r="F937" i="1"/>
  <c r="F936" i="1"/>
  <c r="F935" i="1"/>
  <c r="F934" i="1"/>
  <c r="F932" i="1"/>
  <c r="F931" i="1"/>
  <c r="F930" i="1"/>
  <c r="F928" i="1"/>
  <c r="F926" i="1"/>
  <c r="F925" i="1"/>
  <c r="F923" i="1"/>
  <c r="F922" i="1"/>
  <c r="F921" i="1"/>
  <c r="F918" i="1"/>
  <c r="F917" i="1"/>
  <c r="F915" i="1"/>
  <c r="F913" i="1"/>
  <c r="F912" i="1"/>
  <c r="F911" i="1"/>
  <c r="F910" i="1"/>
  <c r="F909" i="1"/>
  <c r="F908" i="1"/>
  <c r="F907" i="1"/>
  <c r="F906" i="1"/>
  <c r="F905" i="1"/>
  <c r="F903" i="1"/>
  <c r="F901" i="1"/>
  <c r="F899" i="1"/>
  <c r="F898" i="1"/>
  <c r="F897" i="1"/>
  <c r="F895" i="1"/>
  <c r="F894" i="1"/>
  <c r="F893" i="1"/>
  <c r="F891" i="1"/>
  <c r="F890" i="1"/>
  <c r="F889" i="1"/>
  <c r="F887" i="1"/>
  <c r="F886" i="1"/>
  <c r="F885" i="1"/>
  <c r="F883" i="1"/>
  <c r="F882" i="1"/>
  <c r="F881" i="1"/>
  <c r="F879" i="1"/>
  <c r="F877" i="1"/>
  <c r="F875" i="1"/>
  <c r="F874" i="1"/>
  <c r="F873" i="1"/>
  <c r="F871" i="1"/>
  <c r="F870" i="1"/>
  <c r="F869" i="1"/>
  <c r="F867" i="1"/>
  <c r="F866" i="1"/>
  <c r="F865" i="1"/>
  <c r="F864" i="1"/>
  <c r="F863" i="1"/>
  <c r="F862" i="1"/>
  <c r="F861" i="1"/>
  <c r="F859" i="1"/>
  <c r="F858" i="1"/>
  <c r="F857" i="1"/>
  <c r="F855" i="1"/>
  <c r="F853" i="1"/>
  <c r="F851" i="1"/>
  <c r="F850" i="1"/>
  <c r="F849" i="1"/>
  <c r="F847" i="1"/>
  <c r="F846" i="1"/>
  <c r="F845" i="1"/>
  <c r="F843" i="1"/>
  <c r="F841" i="1"/>
  <c r="F839" i="1"/>
  <c r="F838" i="1"/>
  <c r="F837" i="1"/>
  <c r="F835" i="1"/>
  <c r="F834" i="1"/>
  <c r="F833" i="1"/>
  <c r="F831" i="1"/>
  <c r="F829" i="1"/>
  <c r="F828" i="1"/>
  <c r="F827" i="1"/>
  <c r="F825" i="1"/>
  <c r="F824" i="1"/>
  <c r="F823" i="1"/>
  <c r="F821" i="1"/>
  <c r="F819" i="1"/>
  <c r="F817" i="1"/>
  <c r="F814" i="1"/>
  <c r="F813" i="1"/>
  <c r="F811" i="1"/>
  <c r="F810" i="1"/>
  <c r="F809" i="1"/>
  <c r="F807" i="1"/>
  <c r="F806" i="1"/>
  <c r="F805" i="1"/>
  <c r="F803" i="1"/>
  <c r="F802" i="1"/>
  <c r="F801" i="1"/>
  <c r="F800" i="1"/>
  <c r="F799" i="1"/>
  <c r="F798" i="1"/>
  <c r="F797" i="1"/>
  <c r="F795" i="1"/>
  <c r="F793" i="1"/>
  <c r="F791" i="1"/>
  <c r="F790" i="1"/>
  <c r="F789" i="1"/>
  <c r="F787" i="1"/>
  <c r="F786" i="1"/>
  <c r="F785" i="1"/>
  <c r="F783" i="1"/>
  <c r="F782" i="1"/>
  <c r="F781" i="1"/>
  <c r="F779" i="1"/>
  <c r="F778" i="1"/>
  <c r="F777" i="1"/>
  <c r="F775" i="1"/>
  <c r="F774" i="1"/>
  <c r="F773" i="1"/>
  <c r="F771" i="1"/>
  <c r="F769" i="1"/>
  <c r="F767" i="1"/>
  <c r="F766" i="1"/>
  <c r="F765" i="1"/>
  <c r="F763" i="1"/>
  <c r="F762" i="1"/>
  <c r="F761" i="1"/>
  <c r="F759" i="1"/>
  <c r="F758" i="1"/>
  <c r="F757" i="1"/>
  <c r="F755" i="1"/>
  <c r="F754" i="1"/>
  <c r="F753" i="1"/>
  <c r="F750" i="1"/>
  <c r="F747" i="1"/>
  <c r="F745" i="1"/>
  <c r="F744" i="1"/>
  <c r="F743" i="1"/>
  <c r="F741" i="1"/>
  <c r="F739" i="1"/>
  <c r="F738" i="1"/>
  <c r="F737" i="1"/>
  <c r="F735" i="1"/>
  <c r="F733" i="1"/>
  <c r="F731" i="1"/>
  <c r="F730" i="1"/>
  <c r="F729" i="1"/>
  <c r="F727" i="1"/>
  <c r="F726" i="1"/>
  <c r="F725" i="1"/>
  <c r="F724" i="1"/>
  <c r="F723" i="1"/>
  <c r="F721" i="1"/>
  <c r="F719" i="1"/>
  <c r="F718" i="1"/>
  <c r="F717" i="1"/>
  <c r="F715" i="1"/>
  <c r="F714" i="1"/>
  <c r="F713" i="1"/>
  <c r="F711" i="1"/>
  <c r="F709" i="1"/>
  <c r="F707" i="1"/>
  <c r="F706" i="1"/>
  <c r="F705" i="1"/>
  <c r="F703" i="1"/>
  <c r="F702" i="1"/>
  <c r="F701" i="1"/>
  <c r="F700" i="1"/>
  <c r="F699" i="1"/>
  <c r="F698" i="1"/>
  <c r="F697" i="1"/>
  <c r="F694" i="1"/>
  <c r="F693" i="1"/>
  <c r="F691" i="1"/>
  <c r="F690" i="1"/>
  <c r="F689" i="1"/>
  <c r="F687" i="1"/>
  <c r="F685" i="1"/>
  <c r="F683" i="1"/>
  <c r="F682" i="1"/>
  <c r="F681" i="1"/>
  <c r="F679" i="1"/>
  <c r="F678" i="1"/>
  <c r="F677" i="1"/>
  <c r="F675" i="1"/>
  <c r="F674" i="1"/>
  <c r="F673" i="1"/>
  <c r="F671" i="1"/>
  <c r="F670" i="1"/>
  <c r="F669" i="1"/>
  <c r="F667" i="1"/>
  <c r="F666" i="1"/>
  <c r="F665" i="1"/>
  <c r="F663" i="1"/>
  <c r="F661" i="1"/>
  <c r="F658" i="1"/>
  <c r="F657" i="1"/>
  <c r="F655" i="1"/>
  <c r="F654" i="1"/>
  <c r="F653" i="1"/>
  <c r="F651" i="1"/>
  <c r="F649" i="1"/>
  <c r="F647" i="1"/>
  <c r="F646" i="1"/>
  <c r="F645" i="1"/>
  <c r="F643" i="1"/>
  <c r="F642" i="1"/>
  <c r="F641" i="1"/>
  <c r="F640" i="1"/>
  <c r="F639" i="1"/>
  <c r="F638" i="1"/>
  <c r="F637" i="1"/>
  <c r="F635" i="1"/>
  <c r="F633" i="1"/>
  <c r="F631" i="1"/>
  <c r="F630" i="1"/>
  <c r="F629" i="1"/>
  <c r="F627" i="1"/>
  <c r="F625" i="1"/>
  <c r="F623" i="1"/>
  <c r="F622" i="1"/>
  <c r="F621" i="1"/>
  <c r="F620" i="1"/>
  <c r="F619" i="1"/>
  <c r="F618" i="1"/>
  <c r="F615" i="1"/>
  <c r="F614" i="1"/>
  <c r="F613" i="1"/>
  <c r="F611" i="1"/>
  <c r="F610" i="1"/>
  <c r="F609" i="1"/>
  <c r="F607" i="1"/>
  <c r="F606" i="1"/>
  <c r="F605" i="1"/>
  <c r="F603" i="1"/>
  <c r="F601" i="1"/>
  <c r="F599" i="1"/>
  <c r="F598" i="1"/>
  <c r="F597" i="1"/>
  <c r="F595" i="1"/>
  <c r="F594" i="1"/>
  <c r="F593" i="1"/>
  <c r="F591" i="1"/>
  <c r="F590" i="1"/>
  <c r="F589" i="1"/>
  <c r="F587" i="1"/>
  <c r="F586" i="1"/>
  <c r="F585" i="1"/>
  <c r="F583" i="1"/>
  <c r="F582" i="1"/>
  <c r="F581" i="1"/>
  <c r="F579" i="1"/>
  <c r="F577" i="1"/>
  <c r="F575" i="1"/>
  <c r="F574" i="1"/>
  <c r="F573" i="1"/>
  <c r="F572" i="1"/>
  <c r="F571" i="1"/>
  <c r="F570" i="1"/>
  <c r="F569" i="1"/>
  <c r="F567" i="1"/>
  <c r="F565" i="1"/>
  <c r="F563" i="1"/>
  <c r="F562" i="1"/>
  <c r="F561" i="1"/>
  <c r="F559" i="1"/>
  <c r="F558" i="1"/>
  <c r="F557" i="1"/>
  <c r="F555" i="1"/>
  <c r="F554" i="1"/>
  <c r="F553" i="1"/>
  <c r="F551" i="1"/>
  <c r="F550" i="1"/>
  <c r="F549" i="1"/>
  <c r="F547" i="1"/>
  <c r="F546" i="1"/>
  <c r="F545" i="1"/>
  <c r="F543" i="1"/>
  <c r="F541" i="1"/>
  <c r="F539" i="1"/>
  <c r="F538" i="1"/>
  <c r="F537" i="1"/>
  <c r="F535" i="1"/>
  <c r="F534" i="1"/>
  <c r="F533" i="1"/>
  <c r="F531" i="1"/>
  <c r="F530" i="1"/>
  <c r="F529" i="1"/>
  <c r="F527" i="1"/>
  <c r="F525" i="1"/>
  <c r="F523" i="1"/>
  <c r="F522" i="1"/>
  <c r="F521" i="1"/>
  <c r="F519" i="1"/>
  <c r="F517" i="1"/>
  <c r="F515" i="1"/>
  <c r="F514" i="1"/>
  <c r="F513" i="1"/>
  <c r="F511" i="1"/>
  <c r="F510" i="1"/>
  <c r="F509" i="1"/>
  <c r="F507" i="1"/>
  <c r="F506" i="1"/>
  <c r="F502" i="1"/>
  <c r="F501" i="1"/>
  <c r="F499" i="1"/>
  <c r="F498" i="1"/>
  <c r="F497" i="1"/>
  <c r="F495" i="1"/>
  <c r="F493" i="1"/>
  <c r="F491" i="1"/>
  <c r="F490" i="1"/>
  <c r="F489" i="1"/>
  <c r="F487" i="1"/>
  <c r="F486" i="1"/>
  <c r="F485" i="1"/>
  <c r="F483" i="1"/>
  <c r="F481" i="1"/>
  <c r="F479" i="1"/>
  <c r="F478" i="1"/>
  <c r="F477" i="1"/>
  <c r="F475" i="1"/>
  <c r="F474" i="1"/>
  <c r="F473" i="1"/>
  <c r="F471" i="1"/>
  <c r="F469" i="1"/>
  <c r="F467" i="1"/>
  <c r="F466" i="1"/>
  <c r="F465" i="1"/>
  <c r="F463" i="1"/>
  <c r="F462" i="1"/>
  <c r="F461" i="1"/>
  <c r="F460" i="1"/>
  <c r="F459" i="1"/>
  <c r="F458" i="1"/>
  <c r="F457" i="1"/>
  <c r="F455" i="1"/>
  <c r="F454" i="1"/>
  <c r="F453" i="1"/>
  <c r="F451" i="1"/>
  <c r="F450" i="1"/>
  <c r="F449" i="1"/>
  <c r="F447" i="1"/>
  <c r="F445" i="1"/>
  <c r="F443" i="1"/>
  <c r="F442" i="1"/>
  <c r="F441" i="1"/>
  <c r="F439" i="1"/>
  <c r="F438" i="1"/>
  <c r="F437" i="1"/>
  <c r="F436" i="1"/>
  <c r="F435" i="1"/>
  <c r="F433" i="1"/>
  <c r="F431" i="1"/>
  <c r="F430" i="1"/>
  <c r="F429" i="1"/>
  <c r="F427" i="1"/>
  <c r="F426" i="1"/>
  <c r="F425" i="1"/>
  <c r="F423" i="1"/>
  <c r="F421" i="1"/>
  <c r="F419" i="1"/>
  <c r="F418" i="1"/>
  <c r="F417" i="1"/>
  <c r="F415" i="1"/>
  <c r="F414" i="1"/>
  <c r="F413" i="1"/>
  <c r="F411" i="1"/>
  <c r="F410" i="1"/>
  <c r="F409" i="1"/>
  <c r="F406" i="1"/>
  <c r="F405" i="1"/>
  <c r="F403" i="1"/>
  <c r="F402" i="1"/>
  <c r="F401" i="1"/>
  <c r="F399" i="1"/>
  <c r="F397" i="1"/>
  <c r="F394" i="1"/>
  <c r="F391" i="1"/>
  <c r="F390" i="1"/>
  <c r="F389" i="1"/>
  <c r="F387" i="1"/>
  <c r="F385" i="1"/>
  <c r="F383" i="1"/>
  <c r="F382" i="1"/>
  <c r="F381" i="1"/>
  <c r="F379" i="1"/>
  <c r="F378" i="1"/>
  <c r="F375" i="1"/>
  <c r="F374" i="1"/>
  <c r="F373" i="1"/>
  <c r="F370" i="1"/>
  <c r="F369" i="1"/>
  <c r="F367" i="1"/>
  <c r="F366" i="1"/>
  <c r="F365" i="1"/>
  <c r="F363" i="1"/>
  <c r="F359" i="1"/>
  <c r="F357" i="1"/>
  <c r="F355" i="1"/>
  <c r="F354" i="1"/>
  <c r="F353" i="1"/>
  <c r="F352" i="1"/>
  <c r="F351" i="1"/>
  <c r="F349" i="1"/>
  <c r="F347" i="1"/>
  <c r="F346" i="1"/>
  <c r="F342" i="1"/>
  <c r="F339" i="1"/>
  <c r="F338" i="1"/>
  <c r="F337" i="1"/>
  <c r="F335" i="1"/>
  <c r="F334" i="1"/>
  <c r="F333" i="1"/>
  <c r="F331" i="1"/>
  <c r="F330" i="1"/>
  <c r="F329" i="1"/>
  <c r="F328" i="1"/>
  <c r="F327" i="1"/>
  <c r="F326" i="1"/>
  <c r="F323" i="1"/>
  <c r="F322" i="1"/>
  <c r="F321" i="1"/>
  <c r="F319" i="1"/>
  <c r="F318" i="1"/>
  <c r="F317" i="1"/>
  <c r="F315" i="1"/>
  <c r="F313" i="1"/>
  <c r="F312" i="1"/>
  <c r="F311" i="1"/>
  <c r="F310" i="1"/>
  <c r="F309" i="1"/>
  <c r="F307" i="1"/>
  <c r="F306" i="1"/>
  <c r="F303" i="1"/>
  <c r="F302" i="1"/>
  <c r="F301" i="1"/>
  <c r="F299" i="1"/>
  <c r="F298" i="1"/>
  <c r="F297" i="1"/>
  <c r="F295" i="1"/>
  <c r="F294" i="1"/>
  <c r="F293" i="1"/>
  <c r="F291" i="1"/>
  <c r="F287" i="1"/>
  <c r="F286" i="1"/>
  <c r="F285" i="1"/>
  <c r="F283" i="1"/>
  <c r="F282" i="1"/>
  <c r="F281" i="1"/>
  <c r="F279" i="1"/>
  <c r="F277" i="1"/>
  <c r="F274" i="1"/>
  <c r="F271" i="1"/>
  <c r="F270" i="1"/>
  <c r="F269" i="1"/>
  <c r="F267" i="1"/>
  <c r="F266" i="1"/>
  <c r="F265" i="1"/>
  <c r="F263" i="1"/>
  <c r="F262" i="1"/>
  <c r="F261" i="1"/>
  <c r="F259" i="1"/>
  <c r="F258" i="1"/>
  <c r="F255" i="1"/>
  <c r="F251" i="1"/>
  <c r="F250" i="1"/>
  <c r="F249" i="1"/>
  <c r="F247" i="1"/>
  <c r="F246" i="1"/>
  <c r="F243" i="1"/>
  <c r="F242" i="1"/>
  <c r="F241" i="1"/>
  <c r="F239" i="1"/>
  <c r="F235" i="1"/>
  <c r="F234" i="1"/>
  <c r="F233" i="1"/>
  <c r="F232" i="1"/>
  <c r="F231" i="1"/>
  <c r="F229" i="1"/>
  <c r="F227" i="1"/>
  <c r="F226" i="1"/>
  <c r="F225" i="1"/>
  <c r="F223" i="1"/>
  <c r="F222" i="1"/>
  <c r="F221" i="1"/>
  <c r="F219" i="1"/>
  <c r="F217" i="1"/>
  <c r="F215" i="1"/>
  <c r="F214" i="1"/>
  <c r="F213" i="1"/>
  <c r="F211" i="1"/>
  <c r="F210" i="1"/>
  <c r="F209" i="1"/>
  <c r="F207" i="1"/>
  <c r="F206" i="1"/>
  <c r="F205" i="1"/>
  <c r="F203" i="1"/>
  <c r="F202" i="1"/>
  <c r="F199" i="1"/>
  <c r="F198" i="1"/>
  <c r="F195" i="1"/>
  <c r="F194" i="1"/>
  <c r="F193" i="1"/>
  <c r="F191" i="1"/>
  <c r="F190" i="1"/>
  <c r="F189" i="1"/>
  <c r="F187" i="1"/>
  <c r="F186" i="1"/>
  <c r="F183" i="1"/>
  <c r="F179" i="1"/>
  <c r="F178" i="1"/>
  <c r="F177" i="1"/>
  <c r="F175" i="1"/>
  <c r="F174" i="1"/>
  <c r="F173" i="1"/>
  <c r="F171" i="1"/>
  <c r="F170" i="1"/>
  <c r="F167" i="1"/>
  <c r="F163" i="1"/>
  <c r="F162" i="1"/>
  <c r="F161" i="1"/>
  <c r="F159" i="1"/>
  <c r="F155" i="1"/>
  <c r="F154" i="1"/>
  <c r="F153" i="1"/>
  <c r="F151" i="1"/>
  <c r="F150" i="1"/>
  <c r="F149" i="1"/>
  <c r="F147" i="1"/>
  <c r="F146" i="1"/>
  <c r="F143" i="1"/>
  <c r="F139" i="1"/>
  <c r="F138" i="1"/>
  <c r="F135" i="1"/>
  <c r="F133" i="1"/>
  <c r="F131" i="1"/>
  <c r="F130" i="1"/>
  <c r="F129" i="1"/>
  <c r="F127" i="1"/>
  <c r="F126" i="1"/>
  <c r="F124" i="1"/>
  <c r="F123" i="1"/>
  <c r="F122" i="1"/>
  <c r="F119" i="1"/>
  <c r="F118" i="1"/>
  <c r="F117" i="1"/>
  <c r="F115" i="1"/>
  <c r="F113" i="1"/>
  <c r="F111" i="1"/>
  <c r="F110" i="1"/>
  <c r="F107" i="1"/>
  <c r="F102" i="1"/>
  <c r="F101" i="1"/>
  <c r="F100" i="1"/>
  <c r="F99" i="1"/>
  <c r="F97" i="1"/>
  <c r="F95" i="1"/>
  <c r="F94" i="1"/>
  <c r="F91" i="1"/>
  <c r="F90" i="1"/>
  <c r="F87" i="1"/>
  <c r="F86" i="1"/>
  <c r="F85" i="1"/>
  <c r="F83" i="1"/>
  <c r="F82" i="1"/>
  <c r="F81" i="1"/>
  <c r="F79" i="1"/>
  <c r="F78" i="1"/>
  <c r="F75" i="1"/>
  <c r="F71" i="1"/>
  <c r="F70" i="1"/>
  <c r="F69" i="1"/>
  <c r="F67" i="1"/>
  <c r="F66" i="1"/>
  <c r="F65" i="1"/>
  <c r="F63" i="1"/>
  <c r="F61" i="1"/>
  <c r="F59" i="1"/>
  <c r="F58" i="1"/>
  <c r="F54" i="1"/>
  <c r="F51" i="1"/>
  <c r="F50" i="1"/>
  <c r="F49" i="1"/>
  <c r="F47" i="1"/>
  <c r="F46" i="1"/>
  <c r="F45" i="1"/>
  <c r="F43" i="1"/>
  <c r="F42" i="1"/>
  <c r="F39" i="1"/>
  <c r="F38" i="1"/>
  <c r="F35" i="1"/>
  <c r="F34" i="1"/>
  <c r="F33" i="1"/>
  <c r="F31" i="1"/>
  <c r="F30" i="1"/>
  <c r="F29" i="1"/>
  <c r="F27" i="1"/>
  <c r="F22" i="1"/>
  <c r="F19" i="1"/>
  <c r="F18" i="1"/>
  <c r="F17" i="1"/>
  <c r="F15" i="1"/>
  <c r="F14" i="1"/>
  <c r="F12" i="1"/>
  <c r="F11" i="1"/>
  <c r="F10" i="1"/>
  <c r="F9" i="1"/>
  <c r="F484" i="1"/>
  <c r="F568" i="1"/>
  <c r="BF9" i="1"/>
  <c r="BF10" i="1"/>
  <c r="BF11" i="1"/>
  <c r="BF12" i="1"/>
  <c r="BF13" i="1"/>
  <c r="BF14" i="1"/>
  <c r="BF15" i="1"/>
  <c r="BF16" i="1"/>
  <c r="BF17" i="1"/>
  <c r="BF18" i="1"/>
  <c r="BF19" i="1"/>
  <c r="BF20" i="1"/>
  <c r="BF21" i="1"/>
  <c r="BF22" i="1"/>
  <c r="BF23" i="1"/>
  <c r="BF24" i="1"/>
  <c r="BF25" i="1"/>
  <c r="BF26" i="1"/>
  <c r="BF27" i="1"/>
  <c r="BF28" i="1"/>
  <c r="BF29" i="1"/>
  <c r="BF30" i="1"/>
  <c r="BF31" i="1"/>
  <c r="BF32" i="1"/>
  <c r="BF33" i="1"/>
  <c r="BF34" i="1"/>
  <c r="BF35" i="1"/>
  <c r="BF36" i="1"/>
  <c r="BF37" i="1"/>
  <c r="BF38" i="1"/>
  <c r="BF39" i="1"/>
  <c r="BF40" i="1"/>
  <c r="BF41" i="1"/>
  <c r="BF42" i="1"/>
  <c r="BF43" i="1"/>
  <c r="BF44" i="1"/>
  <c r="BF45" i="1"/>
  <c r="BF46" i="1"/>
  <c r="BF47" i="1"/>
  <c r="BF48" i="1"/>
  <c r="BF49" i="1"/>
  <c r="BF50" i="1"/>
  <c r="BF51" i="1"/>
  <c r="BF52" i="1"/>
  <c r="BF53" i="1"/>
  <c r="BF54" i="1"/>
  <c r="BF55" i="1"/>
  <c r="BF56" i="1"/>
  <c r="BF57" i="1"/>
  <c r="BF58" i="1"/>
  <c r="BF59" i="1"/>
  <c r="BF60" i="1"/>
  <c r="BF61" i="1"/>
  <c r="BF62" i="1"/>
  <c r="BF63" i="1"/>
  <c r="BF64" i="1"/>
  <c r="BF65" i="1"/>
  <c r="BF66" i="1"/>
  <c r="BF67" i="1"/>
  <c r="BF68" i="1"/>
  <c r="BF69" i="1"/>
  <c r="BF70" i="1"/>
  <c r="BF71" i="1"/>
  <c r="BF72" i="1"/>
  <c r="BF73" i="1"/>
  <c r="BF74" i="1"/>
  <c r="BF75" i="1"/>
  <c r="BF76" i="1"/>
  <c r="BF77" i="1"/>
  <c r="BF78" i="1"/>
  <c r="BF79" i="1"/>
  <c r="BF80" i="1"/>
  <c r="BF81" i="1"/>
  <c r="BF82" i="1"/>
  <c r="BF83" i="1"/>
  <c r="BF84" i="1"/>
  <c r="BF85" i="1"/>
  <c r="BF86" i="1"/>
  <c r="BF87" i="1"/>
  <c r="BF88" i="1"/>
  <c r="BF89" i="1"/>
  <c r="BF90" i="1"/>
  <c r="BF91" i="1"/>
  <c r="BF92" i="1"/>
  <c r="BF93" i="1"/>
  <c r="BF94" i="1"/>
  <c r="BF95" i="1"/>
  <c r="BF96" i="1"/>
  <c r="BF97" i="1"/>
  <c r="BF98" i="1"/>
  <c r="BF99" i="1"/>
  <c r="BF100" i="1"/>
  <c r="BF101" i="1"/>
  <c r="BF102" i="1"/>
  <c r="BF103" i="1"/>
  <c r="BF104" i="1"/>
  <c r="BF105" i="1"/>
  <c r="BF106" i="1"/>
  <c r="BF107" i="1"/>
  <c r="BF108" i="1"/>
  <c r="BF109" i="1"/>
  <c r="BF110" i="1"/>
  <c r="BF111" i="1"/>
  <c r="BF112" i="1"/>
  <c r="BF113" i="1"/>
  <c r="BF114" i="1"/>
  <c r="BF115" i="1"/>
  <c r="BF116" i="1"/>
  <c r="BF117" i="1"/>
  <c r="BF118" i="1"/>
  <c r="BF119" i="1"/>
  <c r="BF120" i="1"/>
  <c r="BF121" i="1"/>
  <c r="BF122" i="1"/>
  <c r="BF123" i="1"/>
  <c r="BF124" i="1"/>
  <c r="BF125" i="1"/>
  <c r="BF126" i="1"/>
  <c r="BF127" i="1"/>
  <c r="BF128" i="1"/>
  <c r="BF129" i="1"/>
  <c r="BF130" i="1"/>
  <c r="BF131" i="1"/>
  <c r="BF132" i="1"/>
  <c r="BF133" i="1"/>
  <c r="BF134" i="1"/>
  <c r="BF135" i="1"/>
  <c r="BF136" i="1"/>
  <c r="BF137" i="1"/>
  <c r="BF138" i="1"/>
  <c r="BF139" i="1"/>
  <c r="BF140" i="1"/>
  <c r="BF141" i="1"/>
  <c r="BF142" i="1"/>
  <c r="BF143" i="1"/>
  <c r="BF144" i="1"/>
  <c r="BF145" i="1"/>
  <c r="BF146" i="1"/>
  <c r="BF147" i="1"/>
  <c r="BF148" i="1"/>
  <c r="BF149" i="1"/>
  <c r="BF150" i="1"/>
  <c r="BF151" i="1"/>
  <c r="BF152" i="1"/>
  <c r="BF153" i="1"/>
  <c r="BF154" i="1"/>
  <c r="BF155" i="1"/>
  <c r="BF156" i="1"/>
  <c r="BF157" i="1"/>
  <c r="BF158" i="1"/>
  <c r="BF159" i="1"/>
  <c r="BF160" i="1"/>
  <c r="BF161" i="1"/>
  <c r="BF162" i="1"/>
  <c r="BF163" i="1"/>
  <c r="BF164" i="1"/>
  <c r="BF165" i="1"/>
  <c r="BF166" i="1"/>
  <c r="BF167" i="1"/>
  <c r="BF168" i="1"/>
  <c r="BF169" i="1"/>
  <c r="BF170" i="1"/>
  <c r="BF171" i="1"/>
  <c r="BF172" i="1"/>
  <c r="BF173" i="1"/>
  <c r="BF174" i="1"/>
  <c r="BF175" i="1"/>
  <c r="BF176" i="1"/>
  <c r="BF177" i="1"/>
  <c r="BF178" i="1"/>
  <c r="BF179" i="1"/>
  <c r="BF180" i="1"/>
  <c r="BF181" i="1"/>
  <c r="BF182" i="1"/>
  <c r="BF183" i="1"/>
  <c r="BF184" i="1"/>
  <c r="BF185" i="1"/>
  <c r="BF186" i="1"/>
  <c r="BF187" i="1"/>
  <c r="BF188" i="1"/>
  <c r="BF189" i="1"/>
  <c r="BF190" i="1"/>
  <c r="BF191" i="1"/>
  <c r="BF192" i="1"/>
  <c r="BF193" i="1"/>
  <c r="BF194" i="1"/>
  <c r="BF195" i="1"/>
  <c r="BF196" i="1"/>
  <c r="BF197" i="1"/>
  <c r="BF198" i="1"/>
  <c r="BF199" i="1"/>
  <c r="BF200" i="1"/>
  <c r="BF201" i="1"/>
  <c r="BF202" i="1"/>
  <c r="BF203" i="1"/>
  <c r="BF204" i="1"/>
  <c r="BF205" i="1"/>
  <c r="BF206" i="1"/>
  <c r="BF207" i="1"/>
  <c r="BF208" i="1"/>
  <c r="BF209" i="1"/>
  <c r="BF210" i="1"/>
  <c r="BF211" i="1"/>
  <c r="BF212" i="1"/>
  <c r="BF213" i="1"/>
  <c r="BF214" i="1"/>
  <c r="BF215" i="1"/>
  <c r="BF216" i="1"/>
  <c r="BF217" i="1"/>
  <c r="BF218" i="1"/>
  <c r="BF219" i="1"/>
  <c r="BF220" i="1"/>
  <c r="BF221" i="1"/>
  <c r="BF222" i="1"/>
  <c r="BF223" i="1"/>
  <c r="BF224" i="1"/>
  <c r="BF225" i="1"/>
  <c r="BF226" i="1"/>
  <c r="BF227" i="1"/>
  <c r="BF228" i="1"/>
  <c r="BF229" i="1"/>
  <c r="BF230" i="1"/>
  <c r="BF231" i="1"/>
  <c r="BF232" i="1"/>
  <c r="BF233" i="1"/>
  <c r="BF234" i="1"/>
  <c r="BF235" i="1"/>
  <c r="BF236" i="1"/>
  <c r="BF237" i="1"/>
  <c r="BF238" i="1"/>
  <c r="BF239" i="1"/>
  <c r="BF240" i="1"/>
  <c r="BF241" i="1"/>
  <c r="BF242" i="1"/>
  <c r="BF243" i="1"/>
  <c r="BF244" i="1"/>
  <c r="BF245" i="1"/>
  <c r="BF246" i="1"/>
  <c r="BF247" i="1"/>
  <c r="BF248" i="1"/>
  <c r="BF249" i="1"/>
  <c r="BF250" i="1"/>
  <c r="BF251" i="1"/>
  <c r="BF252" i="1"/>
  <c r="BF253" i="1"/>
  <c r="BF254" i="1"/>
  <c r="BF255" i="1"/>
  <c r="BF256" i="1"/>
  <c r="BF257" i="1"/>
  <c r="BF258" i="1"/>
  <c r="BF259" i="1"/>
  <c r="BF260" i="1"/>
  <c r="BF261" i="1"/>
  <c r="BF262" i="1"/>
  <c r="BF263" i="1"/>
  <c r="BF264" i="1"/>
  <c r="BF265" i="1"/>
  <c r="BF266" i="1"/>
  <c r="BF267" i="1"/>
  <c r="BF268" i="1"/>
  <c r="BF269" i="1"/>
  <c r="BF270" i="1"/>
  <c r="BF271" i="1"/>
  <c r="BF272" i="1"/>
  <c r="BF273" i="1"/>
  <c r="BF274" i="1"/>
  <c r="BF275" i="1"/>
  <c r="BF276" i="1"/>
  <c r="BF277" i="1"/>
  <c r="BF278" i="1"/>
  <c r="BF279" i="1"/>
  <c r="BF280" i="1"/>
  <c r="BF281" i="1"/>
  <c r="BF282" i="1"/>
  <c r="BF283" i="1"/>
  <c r="BF284" i="1"/>
  <c r="BF285" i="1"/>
  <c r="BF286" i="1"/>
  <c r="BF287" i="1"/>
  <c r="BF288" i="1"/>
  <c r="BF289" i="1"/>
  <c r="BF290" i="1"/>
  <c r="BF291" i="1"/>
  <c r="BF292" i="1"/>
  <c r="BF293" i="1"/>
  <c r="BF294" i="1"/>
  <c r="BF295" i="1"/>
  <c r="BF296" i="1"/>
  <c r="BF297" i="1"/>
  <c r="BF298" i="1"/>
  <c r="BF299" i="1"/>
  <c r="BF300" i="1"/>
  <c r="BF301" i="1"/>
  <c r="BF302" i="1"/>
  <c r="BF303" i="1"/>
  <c r="BF304" i="1"/>
  <c r="BF305" i="1"/>
  <c r="BF306" i="1"/>
  <c r="BF307" i="1"/>
  <c r="BF308" i="1"/>
  <c r="BF309" i="1"/>
  <c r="BF310" i="1"/>
  <c r="BF311" i="1"/>
  <c r="BF312" i="1"/>
  <c r="BF313" i="1"/>
  <c r="BF314" i="1"/>
  <c r="BF315" i="1"/>
  <c r="BF316" i="1"/>
  <c r="BF317" i="1"/>
  <c r="BF318" i="1"/>
  <c r="BF319" i="1"/>
  <c r="BF320" i="1"/>
  <c r="BF321" i="1"/>
  <c r="BF322" i="1"/>
  <c r="BF323" i="1"/>
  <c r="BF324" i="1"/>
  <c r="BF325" i="1"/>
  <c r="BF326" i="1"/>
  <c r="BF327" i="1"/>
  <c r="BF328" i="1"/>
  <c r="BF329" i="1"/>
  <c r="BF330" i="1"/>
  <c r="BF331" i="1"/>
  <c r="BF332" i="1"/>
  <c r="BF333" i="1"/>
  <c r="BF334" i="1"/>
  <c r="BF335" i="1"/>
  <c r="BF336" i="1"/>
  <c r="BF337" i="1"/>
  <c r="BF338" i="1"/>
  <c r="BF339" i="1"/>
  <c r="BF340" i="1"/>
  <c r="BF341" i="1"/>
  <c r="BF342" i="1"/>
  <c r="BF343" i="1"/>
  <c r="BF344" i="1"/>
  <c r="BF345" i="1"/>
  <c r="BF346" i="1"/>
  <c r="BF347" i="1"/>
  <c r="BF348" i="1"/>
  <c r="BF349" i="1"/>
  <c r="BF350" i="1"/>
  <c r="BF351" i="1"/>
  <c r="BF352" i="1"/>
  <c r="BF353" i="1"/>
  <c r="BF354" i="1"/>
  <c r="BF355" i="1"/>
  <c r="BF356" i="1"/>
  <c r="BF357" i="1"/>
  <c r="BF358" i="1"/>
  <c r="BF359" i="1"/>
  <c r="BF360" i="1"/>
  <c r="BF361" i="1"/>
  <c r="BF362" i="1"/>
  <c r="BF363" i="1"/>
  <c r="BF364" i="1"/>
  <c r="BF365" i="1"/>
  <c r="BF366" i="1"/>
  <c r="BF367" i="1"/>
  <c r="BF368" i="1"/>
  <c r="BF369" i="1"/>
  <c r="BF370" i="1"/>
  <c r="BF371" i="1"/>
  <c r="BF372" i="1"/>
  <c r="BF373" i="1"/>
  <c r="BF374" i="1"/>
  <c r="BF375" i="1"/>
  <c r="BF376" i="1"/>
  <c r="BF377" i="1"/>
  <c r="BF378" i="1"/>
  <c r="BF379" i="1"/>
  <c r="BF380" i="1"/>
  <c r="BF381" i="1"/>
  <c r="BF382" i="1"/>
  <c r="BF383" i="1"/>
  <c r="BF384" i="1"/>
  <c r="BF385" i="1"/>
  <c r="BF386" i="1"/>
  <c r="BF387" i="1"/>
  <c r="BF388" i="1"/>
  <c r="BF389" i="1"/>
  <c r="BF390" i="1"/>
  <c r="BF391" i="1"/>
  <c r="BF392" i="1"/>
  <c r="BF393" i="1"/>
  <c r="BF394" i="1"/>
  <c r="BF395" i="1"/>
  <c r="BF396" i="1"/>
  <c r="BF397" i="1"/>
  <c r="BF398" i="1"/>
  <c r="BF399" i="1"/>
  <c r="BF400" i="1"/>
  <c r="BF401" i="1"/>
  <c r="BF402" i="1"/>
  <c r="BF403" i="1"/>
  <c r="BF404" i="1"/>
  <c r="BF405" i="1"/>
  <c r="BF406" i="1"/>
  <c r="BF407" i="1"/>
  <c r="BF408" i="1"/>
  <c r="BF409" i="1"/>
  <c r="BF410" i="1"/>
  <c r="BF411" i="1"/>
  <c r="BF412" i="1"/>
  <c r="BF413" i="1"/>
  <c r="BF414" i="1"/>
  <c r="BF415" i="1"/>
  <c r="BF416" i="1"/>
  <c r="BF417" i="1"/>
  <c r="BF418" i="1"/>
  <c r="BF419" i="1"/>
  <c r="BF420" i="1"/>
  <c r="BF421" i="1"/>
  <c r="BF422" i="1"/>
  <c r="BF423" i="1"/>
  <c r="BF424" i="1"/>
  <c r="BF425" i="1"/>
  <c r="BF426" i="1"/>
  <c r="BF427" i="1"/>
  <c r="BF428" i="1"/>
  <c r="BF429" i="1"/>
  <c r="BF430" i="1"/>
  <c r="BF431" i="1"/>
  <c r="BF432" i="1"/>
  <c r="BF433" i="1"/>
  <c r="BF434" i="1"/>
  <c r="BF435" i="1"/>
  <c r="BF436" i="1"/>
  <c r="BF437" i="1"/>
  <c r="BF438" i="1"/>
  <c r="BF439" i="1"/>
  <c r="BF440" i="1"/>
  <c r="BF441" i="1"/>
  <c r="BF442" i="1"/>
  <c r="BF443" i="1"/>
  <c r="BF444" i="1"/>
  <c r="BF445" i="1"/>
  <c r="BF446" i="1"/>
  <c r="BF447" i="1"/>
  <c r="BF448" i="1"/>
  <c r="BF449" i="1"/>
  <c r="BF450" i="1"/>
  <c r="BF451" i="1"/>
  <c r="BF452" i="1"/>
  <c r="BF453" i="1"/>
  <c r="BF454" i="1"/>
  <c r="BF455" i="1"/>
  <c r="BF456" i="1"/>
  <c r="BF457" i="1"/>
  <c r="BF458" i="1"/>
  <c r="BF459" i="1"/>
  <c r="BF460" i="1"/>
  <c r="BF461" i="1"/>
  <c r="BF462" i="1"/>
  <c r="BF463" i="1"/>
  <c r="BF464" i="1"/>
  <c r="BF465" i="1"/>
  <c r="BF466" i="1"/>
  <c r="BF467" i="1"/>
  <c r="BF468" i="1"/>
  <c r="BF469" i="1"/>
  <c r="BF470" i="1"/>
  <c r="BF471" i="1"/>
  <c r="BF472" i="1"/>
  <c r="BF473" i="1"/>
  <c r="BF474" i="1"/>
  <c r="BF475" i="1"/>
  <c r="BF476" i="1"/>
  <c r="BF477" i="1"/>
  <c r="BF478" i="1"/>
  <c r="BF479" i="1"/>
  <c r="BF480" i="1"/>
  <c r="BF481" i="1"/>
  <c r="BF482" i="1"/>
  <c r="BF483" i="1"/>
  <c r="BF484" i="1"/>
  <c r="BF485" i="1"/>
  <c r="BF486" i="1"/>
  <c r="BF487" i="1"/>
  <c r="BF488" i="1"/>
  <c r="BF489" i="1"/>
  <c r="BF490" i="1"/>
  <c r="BF491" i="1"/>
  <c r="BF492" i="1"/>
  <c r="BF493" i="1"/>
  <c r="BF494" i="1"/>
  <c r="BF495" i="1"/>
  <c r="BF496" i="1"/>
  <c r="BF497" i="1"/>
  <c r="BF498" i="1"/>
  <c r="BF499" i="1"/>
  <c r="BF500" i="1"/>
  <c r="BF501" i="1"/>
  <c r="BF502" i="1"/>
  <c r="BF503" i="1"/>
  <c r="BF504" i="1"/>
  <c r="BF505" i="1"/>
  <c r="BF506" i="1"/>
  <c r="BF507" i="1"/>
  <c r="BF508" i="1"/>
  <c r="BF509" i="1"/>
  <c r="BF510" i="1"/>
  <c r="BF511" i="1"/>
  <c r="BF512" i="1"/>
  <c r="BF513" i="1"/>
  <c r="BF514" i="1"/>
  <c r="BF515" i="1"/>
  <c r="BF516" i="1"/>
  <c r="BF517" i="1"/>
  <c r="BF518" i="1"/>
  <c r="BF519" i="1"/>
  <c r="BF520" i="1"/>
  <c r="BF521" i="1"/>
  <c r="BF522" i="1"/>
  <c r="BF523" i="1"/>
  <c r="BF524" i="1"/>
  <c r="BF525" i="1"/>
  <c r="BF526" i="1"/>
  <c r="BF527" i="1"/>
  <c r="BF528" i="1"/>
  <c r="BF529" i="1"/>
  <c r="BF530" i="1"/>
  <c r="BF531" i="1"/>
  <c r="BF532" i="1"/>
  <c r="BF533" i="1"/>
  <c r="BF534" i="1"/>
  <c r="BF535" i="1"/>
  <c r="BF536" i="1"/>
  <c r="BF537" i="1"/>
  <c r="BF538" i="1"/>
  <c r="BF539" i="1"/>
  <c r="BF540" i="1"/>
  <c r="BF541" i="1"/>
  <c r="BF542" i="1"/>
  <c r="BF543" i="1"/>
  <c r="BF544" i="1"/>
  <c r="BF545" i="1"/>
  <c r="BF546" i="1"/>
  <c r="BF547" i="1"/>
  <c r="BF548" i="1"/>
  <c r="BF549" i="1"/>
  <c r="BF550" i="1"/>
  <c r="BF551" i="1"/>
  <c r="BF552" i="1"/>
  <c r="BF553" i="1"/>
  <c r="BF554" i="1"/>
  <c r="BF555" i="1"/>
  <c r="BF556" i="1"/>
  <c r="BF557" i="1"/>
  <c r="BF558" i="1"/>
  <c r="BF559" i="1"/>
  <c r="BF560" i="1"/>
  <c r="BF561" i="1"/>
  <c r="BF562" i="1"/>
  <c r="BF563" i="1"/>
  <c r="BF564" i="1"/>
  <c r="BF565" i="1"/>
  <c r="BF566" i="1"/>
  <c r="BF567" i="1"/>
  <c r="BF568" i="1"/>
  <c r="BF569" i="1"/>
  <c r="BF570" i="1"/>
  <c r="BF571" i="1"/>
  <c r="BF572" i="1"/>
  <c r="BF573" i="1"/>
  <c r="BF574" i="1"/>
  <c r="BF575" i="1"/>
  <c r="BF576" i="1"/>
  <c r="BF577" i="1"/>
  <c r="BF578" i="1"/>
  <c r="BF579" i="1"/>
  <c r="BF580" i="1"/>
  <c r="BF581" i="1"/>
  <c r="BF582" i="1"/>
  <c r="BF583" i="1"/>
  <c r="BF584" i="1"/>
  <c r="BF585" i="1"/>
  <c r="BF586" i="1"/>
  <c r="BF587" i="1"/>
  <c r="BF588" i="1"/>
  <c r="BF589" i="1"/>
  <c r="BF590" i="1"/>
  <c r="BF591" i="1"/>
  <c r="BF592" i="1"/>
  <c r="BF593" i="1"/>
  <c r="BF594" i="1"/>
  <c r="BF595" i="1"/>
  <c r="BF596" i="1"/>
  <c r="BF597" i="1"/>
  <c r="BF598" i="1"/>
  <c r="BF599" i="1"/>
  <c r="BF600" i="1"/>
  <c r="BF601" i="1"/>
  <c r="BF602" i="1"/>
  <c r="BF603" i="1"/>
  <c r="BF604" i="1"/>
  <c r="BF605" i="1"/>
  <c r="BF606" i="1"/>
  <c r="BF607" i="1"/>
  <c r="BF608" i="1"/>
  <c r="BF609" i="1"/>
  <c r="BF610" i="1"/>
  <c r="BF611" i="1"/>
  <c r="BF612" i="1"/>
  <c r="BF613" i="1"/>
  <c r="BF614" i="1"/>
  <c r="BF615" i="1"/>
  <c r="BF616" i="1"/>
  <c r="BF617" i="1"/>
  <c r="BF618" i="1"/>
  <c r="BF619" i="1"/>
  <c r="BF620" i="1"/>
  <c r="BF621" i="1"/>
  <c r="BF622" i="1"/>
  <c r="BF623" i="1"/>
  <c r="BF624" i="1"/>
  <c r="BF625" i="1"/>
  <c r="BF626" i="1"/>
  <c r="BF627" i="1"/>
  <c r="BF628" i="1"/>
  <c r="BF629" i="1"/>
  <c r="BF630" i="1"/>
  <c r="BF631" i="1"/>
  <c r="BF632" i="1"/>
  <c r="BF633" i="1"/>
  <c r="BF634" i="1"/>
  <c r="BF635" i="1"/>
  <c r="BF636" i="1"/>
  <c r="BF637" i="1"/>
  <c r="BF638" i="1"/>
  <c r="BF639" i="1"/>
  <c r="BF640" i="1"/>
  <c r="BF641" i="1"/>
  <c r="BF642" i="1"/>
  <c r="BF643" i="1"/>
  <c r="BF644" i="1"/>
  <c r="BF645" i="1"/>
  <c r="BF646" i="1"/>
  <c r="BF647" i="1"/>
  <c r="BF648" i="1"/>
  <c r="BF649" i="1"/>
  <c r="BF650" i="1"/>
  <c r="BF651" i="1"/>
  <c r="BF652" i="1"/>
  <c r="BF653" i="1"/>
  <c r="BF654" i="1"/>
  <c r="BF655" i="1"/>
  <c r="BF656" i="1"/>
  <c r="BF657" i="1"/>
  <c r="BF658" i="1"/>
  <c r="BF659" i="1"/>
  <c r="BF660" i="1"/>
  <c r="BF661" i="1"/>
  <c r="BF662" i="1"/>
  <c r="BF663" i="1"/>
  <c r="BF664" i="1"/>
  <c r="BF665" i="1"/>
  <c r="BF666" i="1"/>
  <c r="BF667" i="1"/>
  <c r="BF668" i="1"/>
  <c r="BF669" i="1"/>
  <c r="BF670" i="1"/>
  <c r="BF671" i="1"/>
  <c r="BF672" i="1"/>
  <c r="BF673" i="1"/>
  <c r="BF674" i="1"/>
  <c r="BF675" i="1"/>
  <c r="BF676" i="1"/>
  <c r="BF677" i="1"/>
  <c r="BF678" i="1"/>
  <c r="BF679" i="1"/>
  <c r="BF680" i="1"/>
  <c r="BF681" i="1"/>
  <c r="BF682" i="1"/>
  <c r="BF683" i="1"/>
  <c r="BF684" i="1"/>
  <c r="BF685" i="1"/>
  <c r="BF686" i="1"/>
  <c r="BF687" i="1"/>
  <c r="BF688" i="1"/>
  <c r="BF689" i="1"/>
  <c r="BF690" i="1"/>
  <c r="BF691" i="1"/>
  <c r="BF692" i="1"/>
  <c r="BF693" i="1"/>
  <c r="BF694" i="1"/>
  <c r="BF695" i="1"/>
  <c r="BF696" i="1"/>
  <c r="BF697" i="1"/>
  <c r="BF698" i="1"/>
  <c r="BF699" i="1"/>
  <c r="BF700" i="1"/>
  <c r="BF701" i="1"/>
  <c r="BF702" i="1"/>
  <c r="BF703" i="1"/>
  <c r="BF704" i="1"/>
  <c r="BF705" i="1"/>
  <c r="BF706" i="1"/>
  <c r="BF707" i="1"/>
  <c r="BF708" i="1"/>
  <c r="BF709" i="1"/>
  <c r="BF710" i="1"/>
  <c r="BF711" i="1"/>
  <c r="BF712" i="1"/>
  <c r="BF713" i="1"/>
  <c r="BF714" i="1"/>
  <c r="BF715" i="1"/>
  <c r="BF716" i="1"/>
  <c r="BF717" i="1"/>
  <c r="BF718" i="1"/>
  <c r="BF719" i="1"/>
  <c r="BF720" i="1"/>
  <c r="BF721" i="1"/>
  <c r="BF722" i="1"/>
  <c r="BF723" i="1"/>
  <c r="BF724" i="1"/>
  <c r="BF725" i="1"/>
  <c r="BF726" i="1"/>
  <c r="BF727" i="1"/>
  <c r="BF728" i="1"/>
  <c r="BF729" i="1"/>
  <c r="BF730" i="1"/>
  <c r="BF731" i="1"/>
  <c r="BF732" i="1"/>
  <c r="BF733" i="1"/>
  <c r="BF734" i="1"/>
  <c r="BF735" i="1"/>
  <c r="BF736" i="1"/>
  <c r="BF737" i="1"/>
  <c r="BF738" i="1"/>
  <c r="BF739" i="1"/>
  <c r="BF740" i="1"/>
  <c r="BF741" i="1"/>
  <c r="BF742" i="1"/>
  <c r="BF743" i="1"/>
  <c r="BF744" i="1"/>
  <c r="BF745" i="1"/>
  <c r="BF746" i="1"/>
  <c r="BF747" i="1"/>
  <c r="BF748" i="1"/>
  <c r="BF749" i="1"/>
  <c r="BF750" i="1"/>
  <c r="BF751" i="1"/>
  <c r="BF752" i="1"/>
  <c r="BF753" i="1"/>
  <c r="BF754" i="1"/>
  <c r="BF755" i="1"/>
  <c r="BF756" i="1"/>
  <c r="BF757" i="1"/>
  <c r="BF758" i="1"/>
  <c r="BF759" i="1"/>
  <c r="BF760" i="1"/>
  <c r="BF761" i="1"/>
  <c r="BF762" i="1"/>
  <c r="BF763" i="1"/>
  <c r="BF764" i="1"/>
  <c r="BF765" i="1"/>
  <c r="BF766" i="1"/>
  <c r="BF767" i="1"/>
  <c r="BF768" i="1"/>
  <c r="BF769" i="1"/>
  <c r="BF770" i="1"/>
  <c r="BF771" i="1"/>
  <c r="BF772" i="1"/>
  <c r="BF773" i="1"/>
  <c r="BF774" i="1"/>
  <c r="BF775" i="1"/>
  <c r="BF776" i="1"/>
  <c r="BF777" i="1"/>
  <c r="BF778" i="1"/>
  <c r="BF779" i="1"/>
  <c r="BF780" i="1"/>
  <c r="BF781" i="1"/>
  <c r="BF782" i="1"/>
  <c r="BF783" i="1"/>
  <c r="BF784" i="1"/>
  <c r="BF785" i="1"/>
  <c r="BF786" i="1"/>
  <c r="BF787" i="1"/>
  <c r="BF788" i="1"/>
  <c r="BF789" i="1"/>
  <c r="BF790" i="1"/>
  <c r="BF791" i="1"/>
  <c r="BF792" i="1"/>
  <c r="BF793" i="1"/>
  <c r="BF794" i="1"/>
  <c r="BF795" i="1"/>
  <c r="BF796" i="1"/>
  <c r="BF797" i="1"/>
  <c r="BF798" i="1"/>
  <c r="BF799" i="1"/>
  <c r="BF800" i="1"/>
  <c r="BF801" i="1"/>
  <c r="BF802" i="1"/>
  <c r="BF803" i="1"/>
  <c r="BF804" i="1"/>
  <c r="BF805" i="1"/>
  <c r="BF806" i="1"/>
  <c r="BF807" i="1"/>
  <c r="BF808" i="1"/>
  <c r="BF809" i="1"/>
  <c r="BF810" i="1"/>
  <c r="BF811" i="1"/>
  <c r="BF812" i="1"/>
  <c r="BF813" i="1"/>
  <c r="BF814" i="1"/>
  <c r="BF815" i="1"/>
  <c r="BF816" i="1"/>
  <c r="BF817" i="1"/>
  <c r="BF818" i="1"/>
  <c r="BF819" i="1"/>
  <c r="BF820" i="1"/>
  <c r="BF821" i="1"/>
  <c r="BF822" i="1"/>
  <c r="BF823" i="1"/>
  <c r="BF824" i="1"/>
  <c r="BF825" i="1"/>
  <c r="BF826" i="1"/>
  <c r="BF827" i="1"/>
  <c r="BF828" i="1"/>
  <c r="BF829" i="1"/>
  <c r="BF830" i="1"/>
  <c r="BF831" i="1"/>
  <c r="BF832" i="1"/>
  <c r="BF833" i="1"/>
  <c r="BF834" i="1"/>
  <c r="BF835" i="1"/>
  <c r="BF836" i="1"/>
  <c r="BF837" i="1"/>
  <c r="BF838" i="1"/>
  <c r="BF839" i="1"/>
  <c r="BF840" i="1"/>
  <c r="BF841" i="1"/>
  <c r="BF842" i="1"/>
  <c r="BF843" i="1"/>
  <c r="BF844" i="1"/>
  <c r="BF845" i="1"/>
  <c r="BF846" i="1"/>
  <c r="BF847" i="1"/>
  <c r="BF848" i="1"/>
  <c r="BF849" i="1"/>
  <c r="BF850" i="1"/>
  <c r="BF851" i="1"/>
  <c r="BF852" i="1"/>
  <c r="BF853" i="1"/>
  <c r="BF854" i="1"/>
  <c r="BF855" i="1"/>
  <c r="BF856" i="1"/>
  <c r="BF857" i="1"/>
  <c r="BF858" i="1"/>
  <c r="BF859" i="1"/>
  <c r="BF860" i="1"/>
  <c r="BF861" i="1"/>
  <c r="BF862" i="1"/>
  <c r="BF863" i="1"/>
  <c r="BF864" i="1"/>
  <c r="BF865" i="1"/>
  <c r="BF866" i="1"/>
  <c r="BF867" i="1"/>
  <c r="BF868" i="1"/>
  <c r="BF869" i="1"/>
  <c r="BF870" i="1"/>
  <c r="BF871" i="1"/>
  <c r="BF872" i="1"/>
  <c r="BF873" i="1"/>
  <c r="BF874" i="1"/>
  <c r="BF875" i="1"/>
  <c r="BF876" i="1"/>
  <c r="BF877" i="1"/>
  <c r="BF878" i="1"/>
  <c r="BF879" i="1"/>
  <c r="BF880" i="1"/>
  <c r="BF881" i="1"/>
  <c r="BF882" i="1"/>
  <c r="BF883" i="1"/>
  <c r="BF884" i="1"/>
  <c r="BF885" i="1"/>
  <c r="BF886" i="1"/>
  <c r="BF887" i="1"/>
  <c r="BF888" i="1"/>
  <c r="BF889" i="1"/>
  <c r="BF890" i="1"/>
  <c r="BF891" i="1"/>
  <c r="BF892" i="1"/>
  <c r="BF893" i="1"/>
  <c r="BF894" i="1"/>
  <c r="BF895" i="1"/>
  <c r="BF896" i="1"/>
  <c r="BF897" i="1"/>
  <c r="BF898" i="1"/>
  <c r="BF899" i="1"/>
  <c r="BF900" i="1"/>
  <c r="BF901" i="1"/>
  <c r="BF902" i="1"/>
  <c r="BF903" i="1"/>
  <c r="BF904" i="1"/>
  <c r="BF905" i="1"/>
  <c r="BF906" i="1"/>
  <c r="BF907" i="1"/>
  <c r="BF908" i="1"/>
  <c r="BF909" i="1"/>
  <c r="BF910" i="1"/>
  <c r="BF911" i="1"/>
  <c r="BF912" i="1"/>
  <c r="BF913" i="1"/>
  <c r="BF914" i="1"/>
  <c r="BF915" i="1"/>
  <c r="BF916" i="1"/>
  <c r="BF917" i="1"/>
  <c r="BF918" i="1"/>
  <c r="BF919" i="1"/>
  <c r="BF920" i="1"/>
  <c r="BF921" i="1"/>
  <c r="BF922" i="1"/>
  <c r="BF923" i="1"/>
  <c r="BF924" i="1"/>
  <c r="BF925" i="1"/>
  <c r="BF926" i="1"/>
  <c r="BF8" i="1"/>
  <c r="P10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5" i="1"/>
  <c r="P276" i="1"/>
  <c r="P277" i="1"/>
  <c r="P278" i="1"/>
  <c r="P279" i="1"/>
  <c r="P280" i="1"/>
  <c r="P281" i="1"/>
  <c r="P282" i="1"/>
  <c r="P283" i="1"/>
  <c r="P284" i="1"/>
  <c r="P285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4" i="1"/>
  <c r="P335" i="1"/>
  <c r="P336" i="1"/>
  <c r="P337" i="1"/>
  <c r="P338" i="1"/>
  <c r="P339" i="1"/>
  <c r="P340" i="1"/>
  <c r="P341" i="1"/>
  <c r="P342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7" i="1"/>
  <c r="P428" i="1"/>
  <c r="P429" i="1"/>
  <c r="P430" i="1"/>
  <c r="P431" i="1"/>
  <c r="P432" i="1"/>
  <c r="P433" i="1"/>
  <c r="P434" i="1"/>
  <c r="P435" i="1"/>
  <c r="P436" i="1"/>
  <c r="P437" i="1"/>
  <c r="P439" i="1"/>
  <c r="P440" i="1"/>
  <c r="P441" i="1"/>
  <c r="P443" i="1"/>
  <c r="P444" i="1"/>
  <c r="P445" i="1"/>
  <c r="P446" i="1"/>
  <c r="P447" i="1"/>
  <c r="P448" i="1"/>
  <c r="P449" i="1"/>
  <c r="P450" i="1"/>
  <c r="P451" i="1"/>
  <c r="P452" i="1"/>
  <c r="P453" i="1"/>
  <c r="P455" i="1"/>
  <c r="P456" i="1"/>
  <c r="P457" i="1"/>
  <c r="P458" i="1"/>
  <c r="P459" i="1"/>
  <c r="P460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8" i="1"/>
  <c r="P739" i="1"/>
  <c r="P740" i="1"/>
  <c r="P741" i="1"/>
  <c r="P742" i="1"/>
  <c r="P743" i="1"/>
  <c r="P744" i="1"/>
  <c r="P745" i="1"/>
  <c r="P746" i="1"/>
  <c r="P747" i="1"/>
  <c r="P748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1" i="1"/>
  <c r="P912" i="1"/>
  <c r="P913" i="1"/>
  <c r="P914" i="1"/>
  <c r="P915" i="1"/>
  <c r="P916" i="1"/>
  <c r="P917" i="1"/>
  <c r="P918" i="1"/>
  <c r="P919" i="1"/>
  <c r="P920" i="1"/>
  <c r="P921" i="1"/>
  <c r="P923" i="1"/>
  <c r="P924" i="1"/>
  <c r="P925" i="1"/>
  <c r="P926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1" i="1"/>
  <c r="P992" i="1"/>
  <c r="P993" i="1"/>
  <c r="P994" i="1"/>
  <c r="P995" i="1"/>
  <c r="P996" i="1"/>
  <c r="P997" i="1"/>
  <c r="P998" i="1"/>
  <c r="P999" i="1"/>
  <c r="P1000" i="1"/>
  <c r="P9" i="1"/>
  <c r="P11" i="1"/>
  <c r="P54" i="1"/>
  <c r="P90" i="1"/>
  <c r="P190" i="1"/>
  <c r="P274" i="1"/>
  <c r="P286" i="1"/>
  <c r="P306" i="1"/>
  <c r="P333" i="1"/>
  <c r="P366" i="1"/>
  <c r="P401" i="1"/>
  <c r="P426" i="1"/>
  <c r="P442" i="1"/>
  <c r="P454" i="1"/>
  <c r="P461" i="1"/>
  <c r="P521" i="1"/>
  <c r="P597" i="1"/>
  <c r="P737" i="1"/>
  <c r="P769" i="1"/>
  <c r="P834" i="1"/>
  <c r="P894" i="1"/>
  <c r="P910" i="1"/>
  <c r="P922" i="1"/>
  <c r="P990" i="1"/>
  <c r="N19" i="1"/>
  <c r="N21" i="1"/>
  <c r="N50" i="1"/>
  <c r="N51" i="1"/>
  <c r="N58" i="1"/>
  <c r="N105" i="1"/>
  <c r="N122" i="1"/>
  <c r="N131" i="1"/>
  <c r="N134" i="1"/>
  <c r="N158" i="1"/>
  <c r="N170" i="1"/>
  <c r="N182" i="1"/>
  <c r="N195" i="1"/>
  <c r="N211" i="1"/>
  <c r="N254" i="1"/>
  <c r="N266" i="1"/>
  <c r="N278" i="1"/>
  <c r="N350" i="1"/>
  <c r="N359" i="1"/>
  <c r="N362" i="1"/>
  <c r="N374" i="1"/>
  <c r="N419" i="1"/>
  <c r="N429" i="1"/>
  <c r="N441" i="1"/>
  <c r="N446" i="1"/>
  <c r="N458" i="1"/>
  <c r="N467" i="1"/>
  <c r="N470" i="1"/>
  <c r="N499" i="1"/>
  <c r="N500" i="1"/>
  <c r="N504" i="1"/>
  <c r="N512" i="1"/>
  <c r="N516" i="1"/>
  <c r="N519" i="1"/>
  <c r="N520" i="1"/>
  <c r="N524" i="1"/>
  <c r="N528" i="1"/>
  <c r="N536" i="1"/>
  <c r="N540" i="1"/>
  <c r="N548" i="1"/>
  <c r="N552" i="1"/>
  <c r="N555" i="1"/>
  <c r="N556" i="1"/>
  <c r="N557" i="1"/>
  <c r="N560" i="1"/>
  <c r="N564" i="1"/>
  <c r="N572" i="1"/>
  <c r="N576" i="1"/>
  <c r="N583" i="1"/>
  <c r="N584" i="1"/>
  <c r="N588" i="1"/>
  <c r="N596" i="1"/>
  <c r="N600" i="1"/>
  <c r="N608" i="1"/>
  <c r="N612" i="1"/>
  <c r="N620" i="1"/>
  <c r="N623" i="1"/>
  <c r="N624" i="1"/>
  <c r="N626" i="1"/>
  <c r="N632" i="1"/>
  <c r="N636" i="1"/>
  <c r="N638" i="1"/>
  <c r="N644" i="1"/>
  <c r="N648" i="1"/>
  <c r="N650" i="1"/>
  <c r="N651" i="1"/>
  <c r="N654" i="1"/>
  <c r="N656" i="1"/>
  <c r="N660" i="1"/>
  <c r="N662" i="1"/>
  <c r="N668" i="1"/>
  <c r="N671" i="1"/>
  <c r="N672" i="1"/>
  <c r="N674" i="1"/>
  <c r="N675" i="1"/>
  <c r="N680" i="1"/>
  <c r="N684" i="1"/>
  <c r="N686" i="1"/>
  <c r="N692" i="1"/>
  <c r="N696" i="1"/>
  <c r="N698" i="1"/>
  <c r="N704" i="1"/>
  <c r="N708" i="1"/>
  <c r="N710" i="1"/>
  <c r="N714" i="1"/>
  <c r="N716" i="1"/>
  <c r="N719" i="1"/>
  <c r="N720" i="1"/>
  <c r="N722" i="1"/>
  <c r="N728" i="1"/>
  <c r="N732" i="1"/>
  <c r="N734" i="1"/>
  <c r="N740" i="1"/>
  <c r="N744" i="1"/>
  <c r="N746" i="1"/>
  <c r="N752" i="1"/>
  <c r="N756" i="1"/>
  <c r="N758" i="1"/>
  <c r="N764" i="1"/>
  <c r="N767" i="1"/>
  <c r="N768" i="1"/>
  <c r="N770" i="1"/>
  <c r="N776" i="1"/>
  <c r="N780" i="1"/>
  <c r="N782" i="1"/>
  <c r="N783" i="1"/>
  <c r="N788" i="1"/>
  <c r="N792" i="1"/>
  <c r="N794" i="1"/>
  <c r="N800" i="1"/>
  <c r="N804" i="1"/>
  <c r="N806" i="1"/>
  <c r="N812" i="1"/>
  <c r="N815" i="1"/>
  <c r="N816" i="1"/>
  <c r="N818" i="1"/>
  <c r="N824" i="1"/>
  <c r="N828" i="1"/>
  <c r="N830" i="1"/>
  <c r="N836" i="1"/>
  <c r="N840" i="1"/>
  <c r="N842" i="1"/>
  <c r="N848" i="1"/>
  <c r="N852" i="1"/>
  <c r="N854" i="1"/>
  <c r="N860" i="1"/>
  <c r="N863" i="1"/>
  <c r="N864" i="1"/>
  <c r="N866" i="1"/>
  <c r="N870" i="1"/>
  <c r="N871" i="1"/>
  <c r="N872" i="1"/>
  <c r="N876" i="1"/>
  <c r="N878" i="1"/>
  <c r="N884" i="1"/>
  <c r="N888" i="1"/>
  <c r="N890" i="1"/>
  <c r="N896" i="1"/>
  <c r="N900" i="1"/>
  <c r="N902" i="1"/>
  <c r="N908" i="1"/>
  <c r="N911" i="1"/>
  <c r="N912" i="1"/>
  <c r="N914" i="1"/>
  <c r="N915" i="1"/>
  <c r="N920" i="1"/>
  <c r="N924" i="1"/>
  <c r="N926" i="1"/>
  <c r="N931" i="1"/>
  <c r="N932" i="1"/>
  <c r="N933" i="1"/>
  <c r="N937" i="1"/>
  <c r="N939" i="1"/>
  <c r="N940" i="1"/>
  <c r="N945" i="1"/>
  <c r="N949" i="1"/>
  <c r="N951" i="1"/>
  <c r="N957" i="1"/>
  <c r="N960" i="1"/>
  <c r="N961" i="1"/>
  <c r="N963" i="1"/>
  <c r="N964" i="1"/>
  <c r="N965" i="1"/>
  <c r="N969" i="1"/>
  <c r="N973" i="1"/>
  <c r="N975" i="1"/>
  <c r="N981" i="1"/>
  <c r="N985" i="1"/>
  <c r="N987" i="1"/>
  <c r="N991" i="1"/>
  <c r="N992" i="1"/>
  <c r="N993" i="1"/>
  <c r="N997" i="1"/>
  <c r="N999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J43" i="1"/>
  <c r="J855" i="1"/>
  <c r="J875" i="1"/>
  <c r="J895" i="1"/>
  <c r="AH8" i="1"/>
  <c r="J12" i="1"/>
  <c r="J16" i="1"/>
  <c r="J18" i="1"/>
  <c r="J24" i="1"/>
  <c r="J26" i="1"/>
  <c r="J31" i="1"/>
  <c r="J33" i="1"/>
  <c r="J63" i="1"/>
  <c r="J66" i="1"/>
  <c r="J78" i="1"/>
  <c r="J99" i="1"/>
  <c r="J108" i="1"/>
  <c r="J112" i="1"/>
  <c r="J114" i="1"/>
  <c r="J120" i="1"/>
  <c r="J124" i="1"/>
  <c r="J126" i="1"/>
  <c r="J132" i="1"/>
  <c r="J136" i="1"/>
  <c r="J138" i="1"/>
  <c r="J139" i="1"/>
  <c r="J142" i="1"/>
  <c r="J143" i="1"/>
  <c r="J144" i="1"/>
  <c r="J148" i="1"/>
  <c r="J150" i="1"/>
  <c r="J162" i="1"/>
  <c r="J165" i="1"/>
  <c r="J175" i="1"/>
  <c r="J198" i="1"/>
  <c r="J210" i="1"/>
  <c r="J220" i="1"/>
  <c r="J222" i="1"/>
  <c r="J228" i="1"/>
  <c r="J232" i="1"/>
  <c r="J234" i="1"/>
  <c r="J238" i="1"/>
  <c r="J239" i="1"/>
  <c r="J240" i="1"/>
  <c r="J244" i="1"/>
  <c r="J246" i="1"/>
  <c r="J249" i="1"/>
  <c r="J255" i="1"/>
  <c r="J258" i="1"/>
  <c r="J270" i="1"/>
  <c r="J293" i="1"/>
  <c r="J315" i="1"/>
  <c r="J318" i="1"/>
  <c r="J330" i="1"/>
  <c r="J331" i="1"/>
  <c r="J337" i="1"/>
  <c r="J364" i="1"/>
  <c r="J366" i="1"/>
  <c r="J372" i="1"/>
  <c r="J376" i="1"/>
  <c r="J378" i="1"/>
  <c r="J390" i="1"/>
  <c r="J391" i="1"/>
  <c r="J399" i="1"/>
  <c r="J402" i="1"/>
  <c r="J426" i="1"/>
  <c r="J460" i="1"/>
  <c r="J468" i="1"/>
  <c r="J471" i="1"/>
  <c r="J472" i="1"/>
  <c r="J480" i="1"/>
  <c r="J484" i="1"/>
  <c r="J492" i="1"/>
  <c r="J496" i="1"/>
  <c r="J499" i="1"/>
  <c r="J500" i="1"/>
  <c r="J504" i="1"/>
  <c r="J508" i="1"/>
  <c r="J522" i="1"/>
  <c r="J529" i="1"/>
  <c r="J534" i="1"/>
  <c r="J540" i="1"/>
  <c r="J544" i="1"/>
  <c r="J546" i="1"/>
  <c r="J552" i="1"/>
  <c r="J582" i="1"/>
  <c r="J588" i="1"/>
  <c r="J592" i="1"/>
  <c r="J609" i="1"/>
  <c r="J615" i="1"/>
  <c r="J618" i="1"/>
  <c r="J624" i="1"/>
  <c r="J628" i="1"/>
  <c r="J630" i="1"/>
  <c r="J636" i="1"/>
  <c r="J638" i="1"/>
  <c r="J658" i="1"/>
  <c r="J672" i="1"/>
  <c r="J676" i="1"/>
  <c r="J693" i="1"/>
  <c r="J706" i="1"/>
  <c r="J707" i="1"/>
  <c r="J712" i="1"/>
  <c r="J720" i="1"/>
  <c r="J724" i="1"/>
  <c r="J738" i="1"/>
  <c r="J742" i="1"/>
  <c r="J743" i="1"/>
  <c r="J745" i="1"/>
  <c r="J750" i="1"/>
  <c r="J753" i="1"/>
  <c r="J756" i="1"/>
  <c r="J757" i="1"/>
  <c r="J760" i="1"/>
  <c r="J761" i="1"/>
  <c r="J762" i="1"/>
  <c r="J765" i="1"/>
  <c r="J774" i="1"/>
  <c r="J796" i="1"/>
  <c r="J804" i="1"/>
  <c r="J808" i="1"/>
  <c r="J813" i="1"/>
  <c r="J822" i="1"/>
  <c r="J834" i="1"/>
  <c r="J840" i="1"/>
  <c r="J844" i="1"/>
  <c r="J852" i="1"/>
  <c r="J858" i="1"/>
  <c r="J870" i="1"/>
  <c r="J871" i="1"/>
  <c r="J876" i="1"/>
  <c r="J899" i="1"/>
  <c r="J906" i="1"/>
  <c r="J918" i="1"/>
  <c r="J931" i="1"/>
  <c r="J943" i="1"/>
  <c r="J948" i="1"/>
  <c r="J956" i="1"/>
  <c r="J961" i="1"/>
  <c r="J965" i="1"/>
  <c r="J976" i="1"/>
  <c r="J991" i="1"/>
  <c r="J995" i="1"/>
  <c r="J996" i="1"/>
  <c r="BG1012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F74" i="1"/>
  <c r="F106" i="1"/>
  <c r="F166" i="1"/>
  <c r="F278" i="1"/>
  <c r="F362" i="1"/>
  <c r="F422" i="1"/>
  <c r="F722" i="1"/>
  <c r="F23" i="1"/>
  <c r="F26" i="1"/>
  <c r="F62" i="1"/>
  <c r="F64" i="1"/>
  <c r="F98" i="1"/>
  <c r="F103" i="1"/>
  <c r="F114" i="1"/>
  <c r="F134" i="1"/>
  <c r="F142" i="1"/>
  <c r="F158" i="1"/>
  <c r="F182" i="1"/>
  <c r="F218" i="1"/>
  <c r="F230" i="1"/>
  <c r="F238" i="1"/>
  <c r="F254" i="1"/>
  <c r="F275" i="1"/>
  <c r="F290" i="1"/>
  <c r="F314" i="1"/>
  <c r="F350" i="1"/>
  <c r="F358" i="1"/>
  <c r="F371" i="1"/>
  <c r="F386" i="1"/>
  <c r="F395" i="1"/>
  <c r="AK395" i="1" s="1"/>
  <c r="F398" i="1"/>
  <c r="F407" i="1"/>
  <c r="F434" i="1"/>
  <c r="AK434" i="1" s="1"/>
  <c r="F446" i="1"/>
  <c r="F470" i="1"/>
  <c r="F476" i="1"/>
  <c r="F482" i="1"/>
  <c r="F494" i="1"/>
  <c r="F503" i="1"/>
  <c r="F518" i="1"/>
  <c r="F526" i="1"/>
  <c r="F542" i="1"/>
  <c r="F566" i="1"/>
  <c r="F578" i="1"/>
  <c r="AK578" i="1" s="1"/>
  <c r="F602" i="1"/>
  <c r="F626" i="1"/>
  <c r="F634" i="1"/>
  <c r="F650" i="1"/>
  <c r="F659" i="1"/>
  <c r="F662" i="1"/>
  <c r="F686" i="1"/>
  <c r="F695" i="1"/>
  <c r="F710" i="1"/>
  <c r="F734" i="1"/>
  <c r="F742" i="1"/>
  <c r="F746" i="1"/>
  <c r="AK746" i="1" s="1"/>
  <c r="F751" i="1"/>
  <c r="F770" i="1"/>
  <c r="F794" i="1"/>
  <c r="F815" i="1"/>
  <c r="F818" i="1"/>
  <c r="AK818" i="1" s="1"/>
  <c r="F822" i="1"/>
  <c r="F826" i="1"/>
  <c r="F830" i="1"/>
  <c r="F842" i="1"/>
  <c r="F854" i="1"/>
  <c r="F878" i="1"/>
  <c r="F902" i="1"/>
  <c r="F914" i="1"/>
  <c r="F919" i="1"/>
  <c r="F939" i="1"/>
  <c r="F951" i="1"/>
  <c r="AK951" i="1" s="1"/>
  <c r="F955" i="1"/>
  <c r="F963" i="1"/>
  <c r="F968" i="1"/>
  <c r="AK968" i="1" s="1"/>
  <c r="F975" i="1"/>
  <c r="F987" i="1"/>
  <c r="F996" i="1"/>
  <c r="AK602" i="1" l="1"/>
  <c r="AK362" i="1"/>
  <c r="AK407" i="1"/>
  <c r="AK634" i="1"/>
  <c r="AK64" i="1"/>
  <c r="AK23" i="1"/>
  <c r="AK902" i="1"/>
  <c r="AK878" i="1"/>
  <c r="AK350" i="1"/>
  <c r="AK470" i="1"/>
  <c r="AK446" i="1"/>
  <c r="AK830" i="1"/>
  <c r="AK842" i="1"/>
  <c r="AK770" i="1"/>
  <c r="AK230" i="1"/>
  <c r="AK822" i="1"/>
  <c r="AK218" i="1"/>
  <c r="AK542" i="1"/>
  <c r="AK794" i="1"/>
  <c r="AK398" i="1"/>
  <c r="AK158" i="1"/>
  <c r="AK919" i="1"/>
  <c r="AK386" i="1"/>
  <c r="AK371" i="1"/>
  <c r="AK238" i="1"/>
  <c r="AK422" i="1"/>
  <c r="AK566" i="1"/>
  <c r="AK358" i="1"/>
  <c r="AK686" i="1"/>
  <c r="AK662" i="1"/>
  <c r="AK734" i="1"/>
  <c r="AK314" i="1"/>
  <c r="AK74" i="1"/>
  <c r="AK503" i="1"/>
  <c r="AK650" i="1"/>
  <c r="AK290" i="1"/>
  <c r="AK939" i="1"/>
  <c r="AK275" i="1"/>
  <c r="AK166" i="1"/>
  <c r="AK254" i="1"/>
  <c r="AK62" i="1"/>
  <c r="AK17" i="1"/>
  <c r="AK39" i="1"/>
  <c r="AK61" i="1"/>
  <c r="AK82" i="1"/>
  <c r="AK170" i="1"/>
  <c r="AK190" i="1"/>
  <c r="AK209" i="1"/>
  <c r="AK226" i="1"/>
  <c r="AK246" i="1"/>
  <c r="AK266" i="1"/>
  <c r="AK286" i="1"/>
  <c r="AK306" i="1"/>
  <c r="AK322" i="1"/>
  <c r="AK338" i="1"/>
  <c r="AK359" i="1"/>
  <c r="AK381" i="1"/>
  <c r="AK419" i="1"/>
  <c r="AK437" i="1"/>
  <c r="AK454" i="1"/>
  <c r="AK507" i="1"/>
  <c r="AK525" i="1"/>
  <c r="AK559" i="1"/>
  <c r="AK575" i="1"/>
  <c r="AK593" i="1"/>
  <c r="AK627" i="1"/>
  <c r="AK643" i="1"/>
  <c r="AK663" i="1"/>
  <c r="AK679" i="1"/>
  <c r="AK698" i="1"/>
  <c r="AK714" i="1"/>
  <c r="AK730" i="1"/>
  <c r="AK750" i="1"/>
  <c r="AK767" i="1"/>
  <c r="AK785" i="1"/>
  <c r="AK801" i="1"/>
  <c r="AK819" i="1"/>
  <c r="AK855" i="1"/>
  <c r="AK905" i="1"/>
  <c r="AK921" i="1"/>
  <c r="AK937" i="1"/>
  <c r="AK954" i="1"/>
  <c r="AK974" i="1"/>
  <c r="AK991" i="1"/>
  <c r="AK101" i="1"/>
  <c r="AK469" i="1"/>
  <c r="AK18" i="1"/>
  <c r="AK42" i="1"/>
  <c r="AK63" i="1"/>
  <c r="AK83" i="1"/>
  <c r="AK102" i="1"/>
  <c r="AK126" i="1"/>
  <c r="AK149" i="1"/>
  <c r="AK171" i="1"/>
  <c r="AK191" i="1"/>
  <c r="AK210" i="1"/>
  <c r="AK227" i="1"/>
  <c r="AK247" i="1"/>
  <c r="AK267" i="1"/>
  <c r="AK287" i="1"/>
  <c r="AK307" i="1"/>
  <c r="AK323" i="1"/>
  <c r="AK339" i="1"/>
  <c r="AK363" i="1"/>
  <c r="AK382" i="1"/>
  <c r="AK403" i="1"/>
  <c r="AK421" i="1"/>
  <c r="AK455" i="1"/>
  <c r="AK471" i="1"/>
  <c r="AK489" i="1"/>
  <c r="AK509" i="1"/>
  <c r="AK527" i="1"/>
  <c r="AK545" i="1"/>
  <c r="AK561" i="1"/>
  <c r="AK577" i="1"/>
  <c r="AK594" i="1"/>
  <c r="AK611" i="1"/>
  <c r="AK629" i="1"/>
  <c r="AK645" i="1"/>
  <c r="AK665" i="1"/>
  <c r="AK681" i="1"/>
  <c r="AK699" i="1"/>
  <c r="AK715" i="1"/>
  <c r="AK731" i="1"/>
  <c r="AK753" i="1"/>
  <c r="AK769" i="1"/>
  <c r="AK786" i="1"/>
  <c r="AK802" i="1"/>
  <c r="AK821" i="1"/>
  <c r="AK838" i="1"/>
  <c r="AK857" i="1"/>
  <c r="AK871" i="1"/>
  <c r="AK889" i="1"/>
  <c r="AK906" i="1"/>
  <c r="AK922" i="1"/>
  <c r="AK938" i="1"/>
  <c r="AK956" i="1"/>
  <c r="AK976" i="1"/>
  <c r="AK992" i="1"/>
  <c r="AK870" i="1"/>
  <c r="AK26" i="1"/>
  <c r="AK19" i="1"/>
  <c r="AK43" i="1"/>
  <c r="AK65" i="1"/>
  <c r="AK85" i="1"/>
  <c r="AK107" i="1"/>
  <c r="AK127" i="1"/>
  <c r="AK150" i="1"/>
  <c r="AK173" i="1"/>
  <c r="AK193" i="1"/>
  <c r="AK211" i="1"/>
  <c r="AK229" i="1"/>
  <c r="AK249" i="1"/>
  <c r="AK269" i="1"/>
  <c r="AK291" i="1"/>
  <c r="AK309" i="1"/>
  <c r="AK326" i="1"/>
  <c r="AK342" i="1"/>
  <c r="AK365" i="1"/>
  <c r="AK383" i="1"/>
  <c r="AK405" i="1"/>
  <c r="AK423" i="1"/>
  <c r="AK439" i="1"/>
  <c r="AK457" i="1"/>
  <c r="AK473" i="1"/>
  <c r="AK490" i="1"/>
  <c r="AK510" i="1"/>
  <c r="AK529" i="1"/>
  <c r="AK546" i="1"/>
  <c r="AK562" i="1"/>
  <c r="AK579" i="1"/>
  <c r="AK595" i="1"/>
  <c r="AK613" i="1"/>
  <c r="AK630" i="1"/>
  <c r="AK646" i="1"/>
  <c r="AK666" i="1"/>
  <c r="AK682" i="1"/>
  <c r="AK700" i="1"/>
  <c r="AK717" i="1"/>
  <c r="AK733" i="1"/>
  <c r="AK754" i="1"/>
  <c r="AK771" i="1"/>
  <c r="AK787" i="1"/>
  <c r="AK803" i="1"/>
  <c r="AK823" i="1"/>
  <c r="AK839" i="1"/>
  <c r="AK858" i="1"/>
  <c r="AK873" i="1"/>
  <c r="AK890" i="1"/>
  <c r="AK907" i="1"/>
  <c r="AK923" i="1"/>
  <c r="AK940" i="1"/>
  <c r="AK958" i="1"/>
  <c r="AK978" i="1"/>
  <c r="AK994" i="1"/>
  <c r="AK124" i="1"/>
  <c r="AK22" i="1"/>
  <c r="AK45" i="1"/>
  <c r="AK66" i="1"/>
  <c r="AK86" i="1"/>
  <c r="AK110" i="1"/>
  <c r="AK129" i="1"/>
  <c r="AK151" i="1"/>
  <c r="AK174" i="1"/>
  <c r="AK194" i="1"/>
  <c r="AK213" i="1"/>
  <c r="AK231" i="1"/>
  <c r="AK250" i="1"/>
  <c r="AK270" i="1"/>
  <c r="AK293" i="1"/>
  <c r="AK310" i="1"/>
  <c r="AK327" i="1"/>
  <c r="AK346" i="1"/>
  <c r="AK366" i="1"/>
  <c r="AK385" i="1"/>
  <c r="AK406" i="1"/>
  <c r="AK425" i="1"/>
  <c r="AK441" i="1"/>
  <c r="AK458" i="1"/>
  <c r="AK474" i="1"/>
  <c r="AK491" i="1"/>
  <c r="AK511" i="1"/>
  <c r="AK530" i="1"/>
  <c r="AK547" i="1"/>
  <c r="AK563" i="1"/>
  <c r="AK581" i="1"/>
  <c r="AK597" i="1"/>
  <c r="AK614" i="1"/>
  <c r="AK631" i="1"/>
  <c r="AK647" i="1"/>
  <c r="AK667" i="1"/>
  <c r="AK683" i="1"/>
  <c r="AK701" i="1"/>
  <c r="AK718" i="1"/>
  <c r="AK735" i="1"/>
  <c r="AK755" i="1"/>
  <c r="AK773" i="1"/>
  <c r="AK789" i="1"/>
  <c r="AK805" i="1"/>
  <c r="AK824" i="1"/>
  <c r="AK841" i="1"/>
  <c r="AK859" i="1"/>
  <c r="AK874" i="1"/>
  <c r="AK891" i="1"/>
  <c r="AK908" i="1"/>
  <c r="AK925" i="1"/>
  <c r="AK942" i="1"/>
  <c r="AK959" i="1"/>
  <c r="AK979" i="1"/>
  <c r="AK995" i="1"/>
  <c r="AK914" i="1"/>
  <c r="AK742" i="1"/>
  <c r="AK722" i="1"/>
  <c r="AK568" i="1"/>
  <c r="AK27" i="1"/>
  <c r="AK46" i="1"/>
  <c r="AK67" i="1"/>
  <c r="AK87" i="1"/>
  <c r="AK111" i="1"/>
  <c r="AK130" i="1"/>
  <c r="AK153" i="1"/>
  <c r="AK175" i="1"/>
  <c r="AK195" i="1"/>
  <c r="AK214" i="1"/>
  <c r="AK232" i="1"/>
  <c r="AK251" i="1"/>
  <c r="AK271" i="1"/>
  <c r="AK294" i="1"/>
  <c r="AK311" i="1"/>
  <c r="AK328" i="1"/>
  <c r="AK347" i="1"/>
  <c r="AK367" i="1"/>
  <c r="AK387" i="1"/>
  <c r="AK409" i="1"/>
  <c r="AK426" i="1"/>
  <c r="AK442" i="1"/>
  <c r="AK459" i="1"/>
  <c r="AK475" i="1"/>
  <c r="AK493" i="1"/>
  <c r="AK513" i="1"/>
  <c r="AK531" i="1"/>
  <c r="AK549" i="1"/>
  <c r="AK565" i="1"/>
  <c r="AK582" i="1"/>
  <c r="AK598" i="1"/>
  <c r="AK615" i="1"/>
  <c r="AK633" i="1"/>
  <c r="AK649" i="1"/>
  <c r="AK669" i="1"/>
  <c r="AK685" i="1"/>
  <c r="AK702" i="1"/>
  <c r="AK719" i="1"/>
  <c r="AK737" i="1"/>
  <c r="AK757" i="1"/>
  <c r="AK774" i="1"/>
  <c r="AK790" i="1"/>
  <c r="AK806" i="1"/>
  <c r="AK825" i="1"/>
  <c r="AK843" i="1"/>
  <c r="AK861" i="1"/>
  <c r="AK875" i="1"/>
  <c r="AK893" i="1"/>
  <c r="AK909" i="1"/>
  <c r="AK926" i="1"/>
  <c r="AK943" i="1"/>
  <c r="AK960" i="1"/>
  <c r="AK980" i="1"/>
  <c r="AK998" i="1"/>
  <c r="AK402" i="1"/>
  <c r="AK182" i="1"/>
  <c r="AK484" i="1"/>
  <c r="AK29" i="1"/>
  <c r="AK47" i="1"/>
  <c r="AK69" i="1"/>
  <c r="AK90" i="1"/>
  <c r="AK113" i="1"/>
  <c r="AK131" i="1"/>
  <c r="AK154" i="1"/>
  <c r="AK177" i="1"/>
  <c r="AK198" i="1"/>
  <c r="AK215" i="1"/>
  <c r="AK233" i="1"/>
  <c r="AK255" i="1"/>
  <c r="AK274" i="1"/>
  <c r="AK295" i="1"/>
  <c r="AK312" i="1"/>
  <c r="AK329" i="1"/>
  <c r="AK349" i="1"/>
  <c r="AK369" i="1"/>
  <c r="AK389" i="1"/>
  <c r="AK410" i="1"/>
  <c r="AK427" i="1"/>
  <c r="AK443" i="1"/>
  <c r="AK460" i="1"/>
  <c r="AK477" i="1"/>
  <c r="AK495" i="1"/>
  <c r="AK514" i="1"/>
  <c r="AK533" i="1"/>
  <c r="AK550" i="1"/>
  <c r="AK567" i="1"/>
  <c r="AK583" i="1"/>
  <c r="AK599" i="1"/>
  <c r="AK618" i="1"/>
  <c r="AK635" i="1"/>
  <c r="AK651" i="1"/>
  <c r="AK670" i="1"/>
  <c r="AK687" i="1"/>
  <c r="AK703" i="1"/>
  <c r="AK721" i="1"/>
  <c r="AK738" i="1"/>
  <c r="AK758" i="1"/>
  <c r="AK775" i="1"/>
  <c r="AK791" i="1"/>
  <c r="AK807" i="1"/>
  <c r="AK827" i="1"/>
  <c r="AK845" i="1"/>
  <c r="AK862" i="1"/>
  <c r="AK877" i="1"/>
  <c r="AK894" i="1"/>
  <c r="AK910" i="1"/>
  <c r="AK928" i="1"/>
  <c r="AK944" i="1"/>
  <c r="AK962" i="1"/>
  <c r="AK982" i="1"/>
  <c r="AK999" i="1"/>
  <c r="AK996" i="1"/>
  <c r="AK987" i="1"/>
  <c r="AK710" i="1"/>
  <c r="AK526" i="1"/>
  <c r="AK9" i="1"/>
  <c r="AK30" i="1"/>
  <c r="AK49" i="1"/>
  <c r="AK70" i="1"/>
  <c r="AK91" i="1"/>
  <c r="AK115" i="1"/>
  <c r="AK133" i="1"/>
  <c r="AK155" i="1"/>
  <c r="AK178" i="1"/>
  <c r="AK199" i="1"/>
  <c r="AK217" i="1"/>
  <c r="AK234" i="1"/>
  <c r="AK258" i="1"/>
  <c r="AK277" i="1"/>
  <c r="AK297" i="1"/>
  <c r="AK313" i="1"/>
  <c r="AK330" i="1"/>
  <c r="AK351" i="1"/>
  <c r="AK370" i="1"/>
  <c r="AK390" i="1"/>
  <c r="AK411" i="1"/>
  <c r="AK429" i="1"/>
  <c r="AK445" i="1"/>
  <c r="AK461" i="1"/>
  <c r="AK478" i="1"/>
  <c r="AK497" i="1"/>
  <c r="AK515" i="1"/>
  <c r="AK534" i="1"/>
  <c r="AK551" i="1"/>
  <c r="AK569" i="1"/>
  <c r="AK585" i="1"/>
  <c r="AK601" i="1"/>
  <c r="AK619" i="1"/>
  <c r="AK637" i="1"/>
  <c r="AK653" i="1"/>
  <c r="AK671" i="1"/>
  <c r="AK689" i="1"/>
  <c r="AK705" i="1"/>
  <c r="AK723" i="1"/>
  <c r="AK739" i="1"/>
  <c r="AK759" i="1"/>
  <c r="AK777" i="1"/>
  <c r="AK793" i="1"/>
  <c r="AK809" i="1"/>
  <c r="AK828" i="1"/>
  <c r="AK846" i="1"/>
  <c r="AK863" i="1"/>
  <c r="AK879" i="1"/>
  <c r="AK895" i="1"/>
  <c r="AK911" i="1"/>
  <c r="AK930" i="1"/>
  <c r="AK946" i="1"/>
  <c r="AK964" i="1"/>
  <c r="AK983" i="1"/>
  <c r="AK1000" i="1"/>
  <c r="AK487" i="1"/>
  <c r="AK837" i="1"/>
  <c r="AK695" i="1"/>
  <c r="AK10" i="1"/>
  <c r="AK31" i="1"/>
  <c r="AK50" i="1"/>
  <c r="AK71" i="1"/>
  <c r="AK94" i="1"/>
  <c r="AK117" i="1"/>
  <c r="AK135" i="1"/>
  <c r="AK159" i="1"/>
  <c r="AK179" i="1"/>
  <c r="AK202" i="1"/>
  <c r="AK219" i="1"/>
  <c r="AK235" i="1"/>
  <c r="AK259" i="1"/>
  <c r="AK279" i="1"/>
  <c r="AK298" i="1"/>
  <c r="AK315" i="1"/>
  <c r="AK331" i="1"/>
  <c r="AK352" i="1"/>
  <c r="AK373" i="1"/>
  <c r="AK391" i="1"/>
  <c r="AK413" i="1"/>
  <c r="AK430" i="1"/>
  <c r="AK447" i="1"/>
  <c r="AK462" i="1"/>
  <c r="AK479" i="1"/>
  <c r="AK498" i="1"/>
  <c r="AK517" i="1"/>
  <c r="AK535" i="1"/>
  <c r="AK553" i="1"/>
  <c r="AK570" i="1"/>
  <c r="AK586" i="1"/>
  <c r="AK603" i="1"/>
  <c r="AK620" i="1"/>
  <c r="AK638" i="1"/>
  <c r="AK654" i="1"/>
  <c r="AK673" i="1"/>
  <c r="AK690" i="1"/>
  <c r="AK706" i="1"/>
  <c r="AK724" i="1"/>
  <c r="AK741" i="1"/>
  <c r="AK761" i="1"/>
  <c r="AK778" i="1"/>
  <c r="AK795" i="1"/>
  <c r="AK810" i="1"/>
  <c r="AK829" i="1"/>
  <c r="AK847" i="1"/>
  <c r="AK864" i="1"/>
  <c r="AK881" i="1"/>
  <c r="AK897" i="1"/>
  <c r="AK912" i="1"/>
  <c r="AK931" i="1"/>
  <c r="AK947" i="1"/>
  <c r="AK966" i="1"/>
  <c r="AK984" i="1"/>
  <c r="AK147" i="1"/>
  <c r="AK543" i="1"/>
  <c r="AK626" i="1"/>
  <c r="AK751" i="1"/>
  <c r="AK518" i="1"/>
  <c r="AK11" i="1"/>
  <c r="AK33" i="1"/>
  <c r="AK51" i="1"/>
  <c r="AK75" i="1"/>
  <c r="AK95" i="1"/>
  <c r="AK118" i="1"/>
  <c r="AK138" i="1"/>
  <c r="AK161" i="1"/>
  <c r="AK183" i="1"/>
  <c r="AK203" i="1"/>
  <c r="AK221" i="1"/>
  <c r="AK239" i="1"/>
  <c r="AK261" i="1"/>
  <c r="AK281" i="1"/>
  <c r="AK299" i="1"/>
  <c r="AK317" i="1"/>
  <c r="AK333" i="1"/>
  <c r="AK353" i="1"/>
  <c r="AK374" i="1"/>
  <c r="AK394" i="1"/>
  <c r="AK414" i="1"/>
  <c r="AK431" i="1"/>
  <c r="AK449" i="1"/>
  <c r="AK463" i="1"/>
  <c r="AK481" i="1"/>
  <c r="AK499" i="1"/>
  <c r="AK519" i="1"/>
  <c r="AK537" i="1"/>
  <c r="AK554" i="1"/>
  <c r="AK571" i="1"/>
  <c r="AK587" i="1"/>
  <c r="AK605" i="1"/>
  <c r="AK621" i="1"/>
  <c r="AK639" i="1"/>
  <c r="AK655" i="1"/>
  <c r="AK674" i="1"/>
  <c r="AK691" i="1"/>
  <c r="AK707" i="1"/>
  <c r="AK725" i="1"/>
  <c r="AK743" i="1"/>
  <c r="AK762" i="1"/>
  <c r="AK779" i="1"/>
  <c r="AK797" i="1"/>
  <c r="AK811" i="1"/>
  <c r="AK831" i="1"/>
  <c r="AK849" i="1"/>
  <c r="AK865" i="1"/>
  <c r="AK882" i="1"/>
  <c r="AK898" i="1"/>
  <c r="AK913" i="1"/>
  <c r="AK932" i="1"/>
  <c r="AK948" i="1"/>
  <c r="AK967" i="1"/>
  <c r="AK985" i="1"/>
  <c r="AK975" i="1"/>
  <c r="AK142" i="1"/>
  <c r="AK826" i="1"/>
  <c r="AK134" i="1"/>
  <c r="AK963" i="1"/>
  <c r="AK494" i="1"/>
  <c r="AK114" i="1"/>
  <c r="AK106" i="1"/>
  <c r="AK12" i="1"/>
  <c r="AK34" i="1"/>
  <c r="AK54" i="1"/>
  <c r="AK78" i="1"/>
  <c r="AK97" i="1"/>
  <c r="AK119" i="1"/>
  <c r="AK139" i="1"/>
  <c r="AK162" i="1"/>
  <c r="AK186" i="1"/>
  <c r="AK205" i="1"/>
  <c r="AK222" i="1"/>
  <c r="AK241" i="1"/>
  <c r="AK262" i="1"/>
  <c r="AK282" i="1"/>
  <c r="AK301" i="1"/>
  <c r="AK318" i="1"/>
  <c r="AK334" i="1"/>
  <c r="AK354" i="1"/>
  <c r="AK375" i="1"/>
  <c r="AK397" i="1"/>
  <c r="AK415" i="1"/>
  <c r="AK433" i="1"/>
  <c r="AK450" i="1"/>
  <c r="AK465" i="1"/>
  <c r="AK483" i="1"/>
  <c r="AK501" i="1"/>
  <c r="AK521" i="1"/>
  <c r="AK538" i="1"/>
  <c r="AK555" i="1"/>
  <c r="AK572" i="1"/>
  <c r="AK589" i="1"/>
  <c r="AK606" i="1"/>
  <c r="AK622" i="1"/>
  <c r="AK640" i="1"/>
  <c r="AK657" i="1"/>
  <c r="AK675" i="1"/>
  <c r="AK693" i="1"/>
  <c r="AK709" i="1"/>
  <c r="AK726" i="1"/>
  <c r="AK744" i="1"/>
  <c r="AK763" i="1"/>
  <c r="AK781" i="1"/>
  <c r="AK798" i="1"/>
  <c r="AK813" i="1"/>
  <c r="AK833" i="1"/>
  <c r="AK850" i="1"/>
  <c r="AK866" i="1"/>
  <c r="AK883" i="1"/>
  <c r="AK899" i="1"/>
  <c r="AK915" i="1"/>
  <c r="AK934" i="1"/>
  <c r="AK950" i="1"/>
  <c r="AK970" i="1"/>
  <c r="AK986" i="1"/>
  <c r="AK610" i="1"/>
  <c r="AK887" i="1"/>
  <c r="AK278" i="1"/>
  <c r="AK955" i="1"/>
  <c r="AK482" i="1"/>
  <c r="AK103" i="1"/>
  <c r="AK14" i="1"/>
  <c r="AK35" i="1"/>
  <c r="AK58" i="1"/>
  <c r="AK79" i="1"/>
  <c r="AK99" i="1"/>
  <c r="AK122" i="1"/>
  <c r="AK143" i="1"/>
  <c r="AK163" i="1"/>
  <c r="AK187" i="1"/>
  <c r="AK206" i="1"/>
  <c r="AK223" i="1"/>
  <c r="AK242" i="1"/>
  <c r="AK263" i="1"/>
  <c r="AK283" i="1"/>
  <c r="AK302" i="1"/>
  <c r="AK319" i="1"/>
  <c r="AK335" i="1"/>
  <c r="AK355" i="1"/>
  <c r="AK378" i="1"/>
  <c r="AK399" i="1"/>
  <c r="AK417" i="1"/>
  <c r="AK435" i="1"/>
  <c r="AK451" i="1"/>
  <c r="AK466" i="1"/>
  <c r="AK485" i="1"/>
  <c r="AK522" i="1"/>
  <c r="AK539" i="1"/>
  <c r="AK557" i="1"/>
  <c r="AK573" i="1"/>
  <c r="AK590" i="1"/>
  <c r="AK607" i="1"/>
  <c r="AK623" i="1"/>
  <c r="AK641" i="1"/>
  <c r="AK658" i="1"/>
  <c r="AK677" i="1"/>
  <c r="AK694" i="1"/>
  <c r="AK711" i="1"/>
  <c r="AK727" i="1"/>
  <c r="AK745" i="1"/>
  <c r="AK765" i="1"/>
  <c r="AK782" i="1"/>
  <c r="AK799" i="1"/>
  <c r="AK814" i="1"/>
  <c r="AK834" i="1"/>
  <c r="AK851" i="1"/>
  <c r="AK867" i="1"/>
  <c r="AK885" i="1"/>
  <c r="AK901" i="1"/>
  <c r="AK917" i="1"/>
  <c r="AK935" i="1"/>
  <c r="AK952" i="1"/>
  <c r="AK971" i="1"/>
  <c r="AK988" i="1"/>
  <c r="AK659" i="1"/>
  <c r="AK815" i="1"/>
  <c r="AK476" i="1"/>
  <c r="AK98" i="1"/>
  <c r="AK15" i="1"/>
  <c r="AK38" i="1"/>
  <c r="AK59" i="1"/>
  <c r="AK81" i="1"/>
  <c r="AK100" i="1"/>
  <c r="AK123" i="1"/>
  <c r="AK146" i="1"/>
  <c r="AK167" i="1"/>
  <c r="AK189" i="1"/>
  <c r="AK207" i="1"/>
  <c r="AK225" i="1"/>
  <c r="AK243" i="1"/>
  <c r="AK265" i="1"/>
  <c r="AK285" i="1"/>
  <c r="AK303" i="1"/>
  <c r="AK321" i="1"/>
  <c r="AK337" i="1"/>
  <c r="AK357" i="1"/>
  <c r="AK379" i="1"/>
  <c r="AK401" i="1"/>
  <c r="AK418" i="1"/>
  <c r="AK436" i="1"/>
  <c r="AK453" i="1"/>
  <c r="AK467" i="1"/>
  <c r="AK486" i="1"/>
  <c r="AK506" i="1"/>
  <c r="AK523" i="1"/>
  <c r="AK541" i="1"/>
  <c r="AK558" i="1"/>
  <c r="AK574" i="1"/>
  <c r="AK591" i="1"/>
  <c r="AK609" i="1"/>
  <c r="AK625" i="1"/>
  <c r="AK642" i="1"/>
  <c r="AK661" i="1"/>
  <c r="AK678" i="1"/>
  <c r="AK697" i="1"/>
  <c r="AK713" i="1"/>
  <c r="AK729" i="1"/>
  <c r="AK747" i="1"/>
  <c r="AK766" i="1"/>
  <c r="AK783" i="1"/>
  <c r="AK800" i="1"/>
  <c r="AK817" i="1"/>
  <c r="AK835" i="1"/>
  <c r="AK853" i="1"/>
  <c r="AK869" i="1"/>
  <c r="AK886" i="1"/>
  <c r="AK903" i="1"/>
  <c r="AK918" i="1"/>
  <c r="AK936" i="1"/>
  <c r="AK953" i="1"/>
  <c r="AK972" i="1"/>
  <c r="AK990" i="1"/>
  <c r="P854" i="1"/>
  <c r="H156" i="1"/>
  <c r="H502" i="1"/>
  <c r="L343" i="1"/>
  <c r="L55" i="1"/>
  <c r="P502" i="1"/>
  <c r="H969" i="1"/>
  <c r="L749" i="1"/>
  <c r="L245" i="1"/>
  <c r="P969" i="1"/>
  <c r="P343" i="1"/>
  <c r="P55" i="1"/>
  <c r="H438" i="1"/>
  <c r="P438" i="1"/>
  <c r="P749" i="1"/>
  <c r="P245" i="1"/>
  <c r="H616" i="1"/>
  <c r="F656" i="1"/>
  <c r="AK656" i="1" s="1"/>
  <c r="F176" i="1"/>
  <c r="AK176" i="1" s="1"/>
  <c r="F884" i="1"/>
  <c r="AK884" i="1" s="1"/>
  <c r="F780" i="1"/>
  <c r="AK780" i="1" s="1"/>
  <c r="F660" i="1"/>
  <c r="AK660" i="1" s="1"/>
  <c r="F548" i="1"/>
  <c r="AK548" i="1" s="1"/>
  <c r="F376" i="1"/>
  <c r="AK376" i="1" s="1"/>
  <c r="F208" i="1"/>
  <c r="AK208" i="1" s="1"/>
  <c r="F16" i="1"/>
  <c r="AK16" i="1" s="1"/>
  <c r="F20" i="1"/>
  <c r="AK20" i="1" s="1"/>
  <c r="F24" i="1"/>
  <c r="AK24" i="1" s="1"/>
  <c r="F28" i="1"/>
  <c r="AK28" i="1" s="1"/>
  <c r="F32" i="1"/>
  <c r="AK32" i="1" s="1"/>
  <c r="F40" i="1"/>
  <c r="AK40" i="1" s="1"/>
  <c r="F44" i="1"/>
  <c r="AK44" i="1" s="1"/>
  <c r="F48" i="1"/>
  <c r="AK48" i="1" s="1"/>
  <c r="F52" i="1"/>
  <c r="AK52" i="1" s="1"/>
  <c r="F60" i="1"/>
  <c r="AK60" i="1" s="1"/>
  <c r="F68" i="1"/>
  <c r="AK68" i="1" s="1"/>
  <c r="F72" i="1"/>
  <c r="AK72" i="1" s="1"/>
  <c r="F76" i="1"/>
  <c r="AK76" i="1" s="1"/>
  <c r="F80" i="1"/>
  <c r="AK80" i="1" s="1"/>
  <c r="F84" i="1"/>
  <c r="AK84" i="1" s="1"/>
  <c r="F88" i="1"/>
  <c r="AK88" i="1" s="1"/>
  <c r="F92" i="1"/>
  <c r="AK92" i="1" s="1"/>
  <c r="F96" i="1"/>
  <c r="AK96" i="1" s="1"/>
  <c r="F104" i="1"/>
  <c r="AK104" i="1" s="1"/>
  <c r="F108" i="1"/>
  <c r="AK108" i="1" s="1"/>
  <c r="F112" i="1"/>
  <c r="AK112" i="1" s="1"/>
  <c r="F116" i="1"/>
  <c r="AK116" i="1" s="1"/>
  <c r="F120" i="1"/>
  <c r="AK120" i="1" s="1"/>
  <c r="F128" i="1"/>
  <c r="AK128" i="1" s="1"/>
  <c r="F132" i="1"/>
  <c r="AK132" i="1" s="1"/>
  <c r="F136" i="1"/>
  <c r="AK136" i="1" s="1"/>
  <c r="F140" i="1"/>
  <c r="AK140" i="1" s="1"/>
  <c r="F144" i="1"/>
  <c r="AK144" i="1" s="1"/>
  <c r="F152" i="1"/>
  <c r="AK152" i="1" s="1"/>
  <c r="F160" i="1"/>
  <c r="AK160" i="1" s="1"/>
  <c r="F164" i="1"/>
  <c r="AK164" i="1" s="1"/>
  <c r="F168" i="1"/>
  <c r="AK168" i="1" s="1"/>
  <c r="F172" i="1"/>
  <c r="AK172" i="1" s="1"/>
  <c r="F180" i="1"/>
  <c r="AK180" i="1" s="1"/>
  <c r="F184" i="1"/>
  <c r="AK184" i="1" s="1"/>
  <c r="F192" i="1"/>
  <c r="AK192" i="1" s="1"/>
  <c r="F196" i="1"/>
  <c r="AK196" i="1" s="1"/>
  <c r="F200" i="1"/>
  <c r="AK200" i="1" s="1"/>
  <c r="F204" i="1"/>
  <c r="AK204" i="1" s="1"/>
  <c r="F212" i="1"/>
  <c r="AK212" i="1" s="1"/>
  <c r="F216" i="1"/>
  <c r="AK216" i="1" s="1"/>
  <c r="F220" i="1"/>
  <c r="AK220" i="1" s="1"/>
  <c r="F224" i="1"/>
  <c r="AK224" i="1" s="1"/>
  <c r="F228" i="1"/>
  <c r="AK228" i="1" s="1"/>
  <c r="F236" i="1"/>
  <c r="AK236" i="1" s="1"/>
  <c r="F240" i="1"/>
  <c r="AK240" i="1" s="1"/>
  <c r="F244" i="1"/>
  <c r="AK244" i="1" s="1"/>
  <c r="F248" i="1"/>
  <c r="AK248" i="1" s="1"/>
  <c r="F252" i="1"/>
  <c r="AK252" i="1" s="1"/>
  <c r="F256" i="1"/>
  <c r="AK256" i="1" s="1"/>
  <c r="F260" i="1"/>
  <c r="AK260" i="1" s="1"/>
  <c r="F264" i="1"/>
  <c r="AK264" i="1" s="1"/>
  <c r="F268" i="1"/>
  <c r="AK268" i="1" s="1"/>
  <c r="F276" i="1"/>
  <c r="AK276" i="1" s="1"/>
  <c r="F280" i="1"/>
  <c r="AK280" i="1" s="1"/>
  <c r="F284" i="1"/>
  <c r="AK284" i="1" s="1"/>
  <c r="F288" i="1"/>
  <c r="AK288" i="1" s="1"/>
  <c r="F296" i="1"/>
  <c r="AK296" i="1" s="1"/>
  <c r="F300" i="1"/>
  <c r="AK300" i="1" s="1"/>
  <c r="F304" i="1"/>
  <c r="AK304" i="1" s="1"/>
  <c r="F308" i="1"/>
  <c r="AK308" i="1" s="1"/>
  <c r="F316" i="1"/>
  <c r="AK316" i="1" s="1"/>
  <c r="F320" i="1"/>
  <c r="AK320" i="1" s="1"/>
  <c r="F324" i="1"/>
  <c r="AK324" i="1" s="1"/>
  <c r="F332" i="1"/>
  <c r="AK332" i="1" s="1"/>
  <c r="F336" i="1"/>
  <c r="AK336" i="1" s="1"/>
  <c r="F340" i="1"/>
  <c r="AK340" i="1" s="1"/>
  <c r="F344" i="1"/>
  <c r="AK344" i="1" s="1"/>
  <c r="F348" i="1"/>
  <c r="AK348" i="1" s="1"/>
  <c r="F356" i="1"/>
  <c r="AK356" i="1" s="1"/>
  <c r="F360" i="1"/>
  <c r="AK360" i="1" s="1"/>
  <c r="F364" i="1"/>
  <c r="AK364" i="1" s="1"/>
  <c r="F368" i="1"/>
  <c r="AK368" i="1" s="1"/>
  <c r="F372" i="1"/>
  <c r="AK372" i="1" s="1"/>
  <c r="F380" i="1"/>
  <c r="AK380" i="1" s="1"/>
  <c r="F384" i="1"/>
  <c r="AK384" i="1" s="1"/>
  <c r="F388" i="1"/>
  <c r="AK388" i="1" s="1"/>
  <c r="F392" i="1"/>
  <c r="AK392" i="1" s="1"/>
  <c r="F400" i="1"/>
  <c r="AK400" i="1" s="1"/>
  <c r="F404" i="1"/>
  <c r="AK404" i="1" s="1"/>
  <c r="F408" i="1"/>
  <c r="AK408" i="1" s="1"/>
  <c r="F412" i="1"/>
  <c r="AK412" i="1" s="1"/>
  <c r="F416" i="1"/>
  <c r="AK416" i="1" s="1"/>
  <c r="F420" i="1"/>
  <c r="AK420" i="1" s="1"/>
  <c r="F424" i="1"/>
  <c r="AK424" i="1" s="1"/>
  <c r="F428" i="1"/>
  <c r="AK428" i="1" s="1"/>
  <c r="F432" i="1"/>
  <c r="AK432" i="1" s="1"/>
  <c r="F440" i="1"/>
  <c r="AK440" i="1" s="1"/>
  <c r="F444" i="1"/>
  <c r="AK444" i="1" s="1"/>
  <c r="F448" i="1"/>
  <c r="AK448" i="1" s="1"/>
  <c r="F452" i="1"/>
  <c r="AK452" i="1" s="1"/>
  <c r="F456" i="1"/>
  <c r="AK456" i="1" s="1"/>
  <c r="F464" i="1"/>
  <c r="AK464" i="1" s="1"/>
  <c r="F468" i="1"/>
  <c r="AK468" i="1" s="1"/>
  <c r="F472" i="1"/>
  <c r="AK472" i="1" s="1"/>
  <c r="F480" i="1"/>
  <c r="AK480" i="1" s="1"/>
  <c r="F488" i="1"/>
  <c r="AK488" i="1" s="1"/>
  <c r="F496" i="1"/>
  <c r="AK496" i="1" s="1"/>
  <c r="F500" i="1"/>
  <c r="AK500" i="1" s="1"/>
  <c r="F504" i="1"/>
  <c r="AK504" i="1" s="1"/>
  <c r="F508" i="1"/>
  <c r="AK508" i="1" s="1"/>
  <c r="F512" i="1"/>
  <c r="AK512" i="1" s="1"/>
  <c r="F516" i="1"/>
  <c r="AK516" i="1" s="1"/>
  <c r="F520" i="1"/>
  <c r="AK520" i="1" s="1"/>
  <c r="F528" i="1"/>
  <c r="AK528" i="1" s="1"/>
  <c r="F532" i="1"/>
  <c r="AK532" i="1" s="1"/>
  <c r="F536" i="1"/>
  <c r="AK536" i="1" s="1"/>
  <c r="F540" i="1"/>
  <c r="AK540" i="1" s="1"/>
  <c r="F544" i="1"/>
  <c r="AK544" i="1" s="1"/>
  <c r="F552" i="1"/>
  <c r="AK552" i="1" s="1"/>
  <c r="F556" i="1"/>
  <c r="AK556" i="1" s="1"/>
  <c r="F560" i="1"/>
  <c r="AK560" i="1" s="1"/>
  <c r="F564" i="1"/>
  <c r="AK564" i="1" s="1"/>
  <c r="F576" i="1"/>
  <c r="AK576" i="1" s="1"/>
  <c r="F580" i="1"/>
  <c r="AK580" i="1" s="1"/>
  <c r="F584" i="1"/>
  <c r="AK584" i="1" s="1"/>
  <c r="F588" i="1"/>
  <c r="AK588" i="1" s="1"/>
  <c r="F592" i="1"/>
  <c r="AK592" i="1" s="1"/>
  <c r="F596" i="1"/>
  <c r="AK596" i="1" s="1"/>
  <c r="F600" i="1"/>
  <c r="AK600" i="1" s="1"/>
  <c r="F604" i="1"/>
  <c r="AK604" i="1" s="1"/>
  <c r="F608" i="1"/>
  <c r="AK608" i="1" s="1"/>
  <c r="F612" i="1"/>
  <c r="AK612" i="1" s="1"/>
  <c r="F624" i="1"/>
  <c r="AK624" i="1" s="1"/>
  <c r="F628" i="1"/>
  <c r="AK628" i="1" s="1"/>
  <c r="F632" i="1"/>
  <c r="AK632" i="1" s="1"/>
  <c r="F636" i="1"/>
  <c r="AK636" i="1" s="1"/>
  <c r="F644" i="1"/>
  <c r="AK644" i="1" s="1"/>
  <c r="F648" i="1"/>
  <c r="AK648" i="1" s="1"/>
  <c r="F652" i="1"/>
  <c r="AK652" i="1" s="1"/>
  <c r="F664" i="1"/>
  <c r="AK664" i="1" s="1"/>
  <c r="F668" i="1"/>
  <c r="AK668" i="1" s="1"/>
  <c r="F672" i="1"/>
  <c r="AK672" i="1" s="1"/>
  <c r="F676" i="1"/>
  <c r="AK676" i="1" s="1"/>
  <c r="F680" i="1"/>
  <c r="AK680" i="1" s="1"/>
  <c r="F684" i="1"/>
  <c r="AK684" i="1" s="1"/>
  <c r="F688" i="1"/>
  <c r="AK688" i="1" s="1"/>
  <c r="F692" i="1"/>
  <c r="AK692" i="1" s="1"/>
  <c r="F696" i="1"/>
  <c r="AK696" i="1" s="1"/>
  <c r="F704" i="1"/>
  <c r="AK704" i="1" s="1"/>
  <c r="F708" i="1"/>
  <c r="AK708" i="1" s="1"/>
  <c r="F712" i="1"/>
  <c r="AK712" i="1" s="1"/>
  <c r="F716" i="1"/>
  <c r="AK716" i="1" s="1"/>
  <c r="F720" i="1"/>
  <c r="AK720" i="1" s="1"/>
  <c r="F728" i="1"/>
  <c r="AK728" i="1" s="1"/>
  <c r="F732" i="1"/>
  <c r="AK732" i="1" s="1"/>
  <c r="F736" i="1"/>
  <c r="AK736" i="1" s="1"/>
  <c r="F740" i="1"/>
  <c r="AK740" i="1" s="1"/>
  <c r="F748" i="1"/>
  <c r="AK748" i="1" s="1"/>
  <c r="F752" i="1"/>
  <c r="AK752" i="1" s="1"/>
  <c r="F756" i="1"/>
  <c r="AK756" i="1" s="1"/>
  <c r="F760" i="1"/>
  <c r="AK760" i="1" s="1"/>
  <c r="F764" i="1"/>
  <c r="AK764" i="1" s="1"/>
  <c r="F768" i="1"/>
  <c r="AK768" i="1" s="1"/>
  <c r="F772" i="1"/>
  <c r="AK772" i="1" s="1"/>
  <c r="F776" i="1"/>
  <c r="AK776" i="1" s="1"/>
  <c r="F784" i="1"/>
  <c r="AK784" i="1" s="1"/>
  <c r="F788" i="1"/>
  <c r="AK788" i="1" s="1"/>
  <c r="F792" i="1"/>
  <c r="AK792" i="1" s="1"/>
  <c r="F796" i="1"/>
  <c r="AK796" i="1" s="1"/>
  <c r="F804" i="1"/>
  <c r="AK804" i="1" s="1"/>
  <c r="F808" i="1"/>
  <c r="AK808" i="1" s="1"/>
  <c r="F812" i="1"/>
  <c r="AK812" i="1" s="1"/>
  <c r="F816" i="1"/>
  <c r="AK816" i="1" s="1"/>
  <c r="F820" i="1"/>
  <c r="AK820" i="1" s="1"/>
  <c r="F832" i="1"/>
  <c r="AK832" i="1" s="1"/>
  <c r="F836" i="1"/>
  <c r="AK836" i="1" s="1"/>
  <c r="F840" i="1"/>
  <c r="AK840" i="1" s="1"/>
  <c r="F844" i="1"/>
  <c r="AK844" i="1" s="1"/>
  <c r="F848" i="1"/>
  <c r="AK848" i="1" s="1"/>
  <c r="F852" i="1"/>
  <c r="AK852" i="1" s="1"/>
  <c r="F856" i="1"/>
  <c r="AK856" i="1" s="1"/>
  <c r="F860" i="1"/>
  <c r="AK860" i="1" s="1"/>
  <c r="F868" i="1"/>
  <c r="AK868" i="1" s="1"/>
  <c r="F872" i="1"/>
  <c r="AK872" i="1" s="1"/>
  <c r="F876" i="1"/>
  <c r="AK876" i="1" s="1"/>
  <c r="F880" i="1"/>
  <c r="AK880" i="1" s="1"/>
  <c r="F888" i="1"/>
  <c r="AK888" i="1" s="1"/>
  <c r="F892" i="1"/>
  <c r="AK892" i="1" s="1"/>
  <c r="F896" i="1"/>
  <c r="AK896" i="1" s="1"/>
  <c r="F900" i="1"/>
  <c r="AK900" i="1" s="1"/>
  <c r="F904" i="1"/>
  <c r="AK904" i="1" s="1"/>
  <c r="F916" i="1"/>
  <c r="AK916" i="1" s="1"/>
  <c r="F920" i="1"/>
  <c r="AK920" i="1" s="1"/>
  <c r="F924" i="1"/>
  <c r="AK924" i="1" s="1"/>
  <c r="F929" i="1"/>
  <c r="AK929" i="1" s="1"/>
  <c r="F933" i="1"/>
  <c r="AK933" i="1" s="1"/>
  <c r="F941" i="1"/>
  <c r="AK941" i="1" s="1"/>
  <c r="F945" i="1"/>
  <c r="AK945" i="1" s="1"/>
  <c r="F949" i="1"/>
  <c r="AK949" i="1" s="1"/>
  <c r="F957" i="1"/>
  <c r="AK957" i="1" s="1"/>
  <c r="F961" i="1"/>
  <c r="AK961" i="1" s="1"/>
  <c r="F965" i="1"/>
  <c r="AK965" i="1" s="1"/>
  <c r="F973" i="1"/>
  <c r="AK973" i="1" s="1"/>
  <c r="F977" i="1"/>
  <c r="AK977" i="1" s="1"/>
  <c r="F981" i="1"/>
  <c r="AK981" i="1" s="1"/>
  <c r="F989" i="1"/>
  <c r="AK989" i="1" s="1"/>
  <c r="F993" i="1"/>
  <c r="AK993" i="1" s="1"/>
  <c r="F997" i="1"/>
  <c r="AK997" i="1" s="1"/>
  <c r="F237" i="1"/>
  <c r="AK237" i="1" s="1"/>
  <c r="F393" i="1"/>
  <c r="AK393" i="1" s="1"/>
  <c r="F377" i="1"/>
  <c r="AK377" i="1" s="1"/>
  <c r="F361" i="1"/>
  <c r="AK361" i="1" s="1"/>
  <c r="F341" i="1"/>
  <c r="AK341" i="1" s="1"/>
  <c r="F325" i="1"/>
  <c r="AK325" i="1" s="1"/>
  <c r="F305" i="1"/>
  <c r="AK305" i="1" s="1"/>
  <c r="F289" i="1"/>
  <c r="AK289" i="1" s="1"/>
  <c r="F273" i="1"/>
  <c r="AK273" i="1" s="1"/>
  <c r="F257" i="1"/>
  <c r="AK257" i="1" s="1"/>
  <c r="F201" i="1"/>
  <c r="AK201" i="1" s="1"/>
  <c r="F185" i="1"/>
  <c r="AK185" i="1" s="1"/>
  <c r="F169" i="1"/>
  <c r="AK169" i="1" s="1"/>
  <c r="F145" i="1"/>
  <c r="AK145" i="1" s="1"/>
  <c r="F125" i="1"/>
  <c r="AK125" i="1" s="1"/>
  <c r="F109" i="1"/>
  <c r="AK109" i="1" s="1"/>
  <c r="F93" i="1"/>
  <c r="AK93" i="1" s="1"/>
  <c r="F77" i="1"/>
  <c r="AK77" i="1" s="1"/>
  <c r="F57" i="1"/>
  <c r="AK57" i="1" s="1"/>
  <c r="F41" i="1"/>
  <c r="AK41" i="1" s="1"/>
  <c r="F25" i="1"/>
  <c r="AK25" i="1" s="1"/>
  <c r="F492" i="1"/>
  <c r="AK492" i="1" s="1"/>
  <c r="F524" i="1"/>
  <c r="AK524" i="1" s="1"/>
  <c r="F396" i="1"/>
  <c r="AK396" i="1" s="1"/>
  <c r="F292" i="1"/>
  <c r="AK292" i="1" s="1"/>
  <c r="F188" i="1"/>
  <c r="AK188" i="1" s="1"/>
  <c r="F56" i="1"/>
  <c r="AK56" i="1" s="1"/>
  <c r="F137" i="1"/>
  <c r="AK137" i="1" s="1"/>
  <c r="F253" i="1"/>
  <c r="AK253" i="1" s="1"/>
  <c r="F197" i="1"/>
  <c r="AK197" i="1" s="1"/>
  <c r="F181" i="1"/>
  <c r="AK181" i="1" s="1"/>
  <c r="F165" i="1"/>
  <c r="AK165" i="1" s="1"/>
  <c r="F141" i="1"/>
  <c r="AK141" i="1" s="1"/>
  <c r="F121" i="1"/>
  <c r="AK121" i="1" s="1"/>
  <c r="F105" i="1"/>
  <c r="AK105" i="1" s="1"/>
  <c r="F89" i="1"/>
  <c r="AK89" i="1" s="1"/>
  <c r="F73" i="1"/>
  <c r="AK73" i="1" s="1"/>
  <c r="F53" i="1"/>
  <c r="AK53" i="1" s="1"/>
  <c r="F37" i="1"/>
  <c r="AK37" i="1" s="1"/>
  <c r="F21" i="1"/>
  <c r="AK21" i="1" s="1"/>
  <c r="F272" i="1"/>
  <c r="AK272" i="1" s="1"/>
  <c r="F148" i="1"/>
  <c r="AK148" i="1" s="1"/>
  <c r="F36" i="1"/>
  <c r="AK36" i="1" s="1"/>
  <c r="U1013" i="1"/>
  <c r="AC1013" i="1"/>
  <c r="I1013" i="1"/>
  <c r="M1013" i="1"/>
  <c r="W1013" i="1"/>
  <c r="AE1013" i="1"/>
  <c r="Q1013" i="1"/>
  <c r="Y1013" i="1"/>
  <c r="AG1013" i="1"/>
  <c r="S1013" i="1"/>
  <c r="AA1013" i="1"/>
  <c r="F617" i="1"/>
  <c r="AK617" i="1" s="1"/>
  <c r="F13" i="1"/>
  <c r="AK13" i="1" s="1"/>
  <c r="F505" i="1"/>
  <c r="AK505" i="1" s="1"/>
  <c r="F345" i="1"/>
  <c r="AK345" i="1" s="1"/>
  <c r="F157" i="1"/>
  <c r="AK157" i="1" s="1"/>
  <c r="P8" i="1"/>
  <c r="P156" i="1"/>
  <c r="H8" i="1"/>
  <c r="P616" i="1"/>
  <c r="AD8" i="1"/>
  <c r="Z8" i="1"/>
  <c r="F749" i="1"/>
  <c r="F245" i="1"/>
  <c r="F969" i="1"/>
  <c r="F616" i="1"/>
  <c r="F156" i="1"/>
  <c r="F343" i="1"/>
  <c r="H749" i="1"/>
  <c r="H245" i="1"/>
  <c r="F55" i="1"/>
  <c r="F8" i="1"/>
  <c r="H854" i="1"/>
  <c r="V8" i="1"/>
  <c r="N8" i="1"/>
  <c r="L969" i="1"/>
  <c r="L616" i="1"/>
  <c r="L156" i="1"/>
  <c r="AB8" i="1"/>
  <c r="J8" i="1"/>
  <c r="J156" i="1"/>
  <c r="J438" i="1"/>
  <c r="H343" i="1"/>
  <c r="H55" i="1"/>
  <c r="T8" i="1"/>
  <c r="AF8" i="1"/>
  <c r="X8" i="1"/>
  <c r="L8" i="1"/>
  <c r="J854" i="1"/>
  <c r="J245" i="1"/>
  <c r="L854" i="1"/>
  <c r="L502" i="1"/>
  <c r="L438" i="1"/>
  <c r="N616" i="1"/>
  <c r="N156" i="1"/>
  <c r="AK8" i="1" l="1"/>
  <c r="AK854" i="1"/>
  <c r="AK1007" i="1"/>
  <c r="AK1005" i="1"/>
  <c r="AK1006" i="1"/>
  <c r="AK1011" i="1"/>
  <c r="AK1002" i="1"/>
  <c r="AK1003" i="1"/>
  <c r="AK1008" i="1"/>
  <c r="AK1001" i="1"/>
  <c r="AK1010" i="1"/>
  <c r="AK156" i="1"/>
  <c r="AK1004" i="1"/>
  <c r="AK969" i="1"/>
  <c r="AK502" i="1"/>
  <c r="AK749" i="1"/>
  <c r="AK438" i="1"/>
  <c r="AK245" i="1"/>
  <c r="AK55" i="1"/>
  <c r="AK1009" i="1"/>
  <c r="AK343" i="1"/>
  <c r="AK616" i="1"/>
  <c r="AJ1013" i="1"/>
  <c r="V1012" i="1"/>
  <c r="AH1012" i="1"/>
  <c r="AD1012" i="1"/>
  <c r="P1012" i="1"/>
  <c r="N1012" i="1"/>
  <c r="O1012" i="1"/>
  <c r="J1012" i="1"/>
  <c r="Z1012" i="1"/>
  <c r="R1012" i="1"/>
  <c r="S1012" i="1"/>
  <c r="AE1012" i="1"/>
  <c r="Y1012" i="1"/>
  <c r="X1012" i="1"/>
  <c r="AA1012" i="1"/>
  <c r="W1012" i="1"/>
  <c r="K1012" i="1"/>
  <c r="G1012" i="1"/>
  <c r="Q1012" i="1"/>
  <c r="AC1012" i="1"/>
  <c r="U1012" i="1"/>
  <c r="M1012" i="1"/>
  <c r="AF1012" i="1"/>
  <c r="AB1012" i="1"/>
  <c r="T1012" i="1"/>
  <c r="L1012" i="1"/>
  <c r="H1012" i="1"/>
  <c r="I1012" i="1"/>
  <c r="AG1012" i="1"/>
  <c r="E1012" i="1"/>
  <c r="AQ1013" i="1" l="1"/>
  <c r="F1012" i="1"/>
  <c r="AK101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<sst xmlns="http://schemas.openxmlformats.org/spreadsheetml/2006/main" count="1288" uniqueCount="1059">
  <si>
    <t>CRE</t>
  </si>
  <si>
    <t>Designação</t>
  </si>
  <si>
    <t>Denominação</t>
  </si>
  <si>
    <t>1º ano  LP</t>
  </si>
  <si>
    <t>1º ano  MAT</t>
  </si>
  <si>
    <r>
      <t xml:space="preserve">1º ano - </t>
    </r>
    <r>
      <rPr>
        <b/>
        <sz val="6"/>
        <rFont val="Arial"/>
        <family val="2"/>
      </rPr>
      <t>APLICADOR</t>
    </r>
    <r>
      <rPr>
        <b/>
        <sz val="10"/>
        <rFont val="Arial"/>
        <family val="2"/>
      </rPr>
      <t xml:space="preserve"> LP</t>
    </r>
  </si>
  <si>
    <r>
      <t xml:space="preserve">1º ano - </t>
    </r>
    <r>
      <rPr>
        <b/>
        <sz val="6"/>
        <rFont val="Arial"/>
        <family val="2"/>
      </rPr>
      <t xml:space="preserve">APLICADOR </t>
    </r>
    <r>
      <rPr>
        <b/>
        <sz val="10"/>
        <rFont val="Arial"/>
        <family val="2"/>
      </rPr>
      <t>MAT</t>
    </r>
  </si>
  <si>
    <t>2º ano  LP</t>
  </si>
  <si>
    <t>2º ano  MAT</t>
  </si>
  <si>
    <r>
      <t xml:space="preserve">2º ano - </t>
    </r>
    <r>
      <rPr>
        <b/>
        <sz val="6"/>
        <rFont val="Arial"/>
        <family val="2"/>
      </rPr>
      <t>APLICADOR</t>
    </r>
    <r>
      <rPr>
        <b/>
        <sz val="10"/>
        <rFont val="Arial"/>
        <family val="2"/>
      </rPr>
      <t xml:space="preserve"> LP</t>
    </r>
  </si>
  <si>
    <r>
      <t xml:space="preserve">2º ano - </t>
    </r>
    <r>
      <rPr>
        <b/>
        <sz val="6"/>
        <rFont val="Arial"/>
        <family val="2"/>
      </rPr>
      <t>APLICADOR</t>
    </r>
    <r>
      <rPr>
        <b/>
        <sz val="10"/>
        <rFont val="Arial"/>
        <family val="2"/>
      </rPr>
      <t xml:space="preserve"> MAT</t>
    </r>
  </si>
  <si>
    <t>3º ano  LP</t>
  </si>
  <si>
    <t>3º ano MAT</t>
  </si>
  <si>
    <r>
      <t xml:space="preserve">3º ano - </t>
    </r>
    <r>
      <rPr>
        <b/>
        <sz val="6"/>
        <rFont val="Arial"/>
        <family val="2"/>
      </rPr>
      <t>APLICADOR</t>
    </r>
    <r>
      <rPr>
        <b/>
        <sz val="10"/>
        <rFont val="Arial"/>
        <family val="2"/>
      </rPr>
      <t xml:space="preserve"> LP</t>
    </r>
  </si>
  <si>
    <r>
      <t xml:space="preserve">3º ano - </t>
    </r>
    <r>
      <rPr>
        <b/>
        <sz val="6"/>
        <rFont val="Arial"/>
        <family val="2"/>
      </rPr>
      <t>APLICADOR</t>
    </r>
    <r>
      <rPr>
        <b/>
        <sz val="10"/>
        <rFont val="Arial"/>
        <family val="2"/>
      </rPr>
      <t xml:space="preserve"> MAT</t>
    </r>
  </si>
  <si>
    <t>4º ano LP</t>
  </si>
  <si>
    <t>4º ano MAT</t>
  </si>
  <si>
    <t>5º ano LP</t>
  </si>
  <si>
    <t>5º ano MAT</t>
  </si>
  <si>
    <t>6º ano LP</t>
  </si>
  <si>
    <t>6º ano MAT</t>
  </si>
  <si>
    <t>7º ano LP</t>
  </si>
  <si>
    <t>7º ano MAT</t>
  </si>
  <si>
    <t>8º ano LP</t>
  </si>
  <si>
    <t>8º ano MAT</t>
  </si>
  <si>
    <t>9º ano LP</t>
  </si>
  <si>
    <t>9º ano MAT</t>
  </si>
  <si>
    <t>Carioca II LP</t>
  </si>
  <si>
    <t>Carioca II MAT</t>
  </si>
  <si>
    <t>Total Geral</t>
  </si>
  <si>
    <t>Rótulos de Linha</t>
  </si>
  <si>
    <t>1º ano</t>
  </si>
  <si>
    <t>2º ano</t>
  </si>
  <si>
    <t>3º ano</t>
  </si>
  <si>
    <t>4º ano</t>
  </si>
  <si>
    <t>5º ano</t>
  </si>
  <si>
    <t>6º ano</t>
  </si>
  <si>
    <t>7º ano</t>
  </si>
  <si>
    <t>8º ano</t>
  </si>
  <si>
    <t>9º ano</t>
  </si>
  <si>
    <t>Carioca I</t>
  </si>
  <si>
    <t>Carioca II</t>
  </si>
  <si>
    <t>EM VICENTE LICINIO CARDOSO</t>
  </si>
  <si>
    <t>EM DARCY VARGAS</t>
  </si>
  <si>
    <t>EM BENJAMIM CONSTANT</t>
  </si>
  <si>
    <t>EM GENERAL MITRE</t>
  </si>
  <si>
    <t>EM FRANCISCO BENJAMIN GALLOTTI</t>
  </si>
  <si>
    <t>EM MARECHAL MASCARENHAS DE MORAES</t>
  </si>
  <si>
    <t>EM MARECHAL ESPERIDIÃO ROSAS</t>
  </si>
  <si>
    <t>EM PROFESSOR WALTER CARLOS DE MAGALHÃES FRAENKEL</t>
  </si>
  <si>
    <t>EM FELIX MIELLI VENERANDO</t>
  </si>
  <si>
    <t>EM PROFESSORA LAURA SYLVIA MENDES PEREIRA</t>
  </si>
  <si>
    <t>CIEP HENFIL</t>
  </si>
  <si>
    <t>EM CELESTINO DA SILVA</t>
  </si>
  <si>
    <t>EM TIRADENTES</t>
  </si>
  <si>
    <t>EM RIVADAVIA CORRÊA</t>
  </si>
  <si>
    <t>EM CALOUSTE GULBENKIAN</t>
  </si>
  <si>
    <t>EM GUATEMALA</t>
  </si>
  <si>
    <t>EM ORLANDO VILLAS BOAS</t>
  </si>
  <si>
    <t>EM TIA CIATA</t>
  </si>
  <si>
    <t>CIEP JOSÉ PEDRO VARELA</t>
  </si>
  <si>
    <t>EM ESTADOS UNIDOS</t>
  </si>
  <si>
    <t>EM MEM DE SÁ</t>
  </si>
  <si>
    <t>EM PEREIRA PASSOS</t>
  </si>
  <si>
    <t>EM MARIO CLAUDIO</t>
  </si>
  <si>
    <t>EM JENNY GOMES</t>
  </si>
  <si>
    <t>EM CANADÁ</t>
  </si>
  <si>
    <t>EM GONÇALVES DIAS</t>
  </si>
  <si>
    <t>EM NILO PEÇANHA</t>
  </si>
  <si>
    <t>EM PORTUGAL</t>
  </si>
  <si>
    <t>EM FLORIANO PEIXOTO</t>
  </si>
  <si>
    <t>EM JOÃO DE CAMARGO</t>
  </si>
  <si>
    <t>EM MARECHAL TROMPOWSKY</t>
  </si>
  <si>
    <t>EM HUMBERTO DE CAMPOS</t>
  </si>
  <si>
    <t>EM JOSÉ MOREIRA DA SILVA</t>
  </si>
  <si>
    <t>EM URUGUAI</t>
  </si>
  <si>
    <t>EM CARDEAL LEME</t>
  </si>
  <si>
    <t>EM GONZAGA DA GAMA FILHO</t>
  </si>
  <si>
    <t>EM ALICE DO AMARAL PEIXOTO</t>
  </si>
  <si>
    <t>EM JOSUE DE SOUSA MONTELLO</t>
  </si>
  <si>
    <t>EM NEUMA GONÇALVES DA SILVA - DONA NEUMA</t>
  </si>
  <si>
    <t>EM EDMUNDO BITTENCOURT</t>
  </si>
  <si>
    <t>EM MESTRE WALDEMIRO</t>
  </si>
  <si>
    <t>EM JOAQUIM MANUEL DE MACEDO</t>
  </si>
  <si>
    <t>EM MACHADO DE ASSIS</t>
  </si>
  <si>
    <t>EM SANTA CATARINA</t>
  </si>
  <si>
    <t>EM JULIA LOPES DE ALMEIDA</t>
  </si>
  <si>
    <t>EM JUAN ANTONIO SAMARANCH</t>
  </si>
  <si>
    <t>EM DEODORO</t>
  </si>
  <si>
    <t>EM MARIA LEOPOLDINA</t>
  </si>
  <si>
    <t>EM ALBERTO BARTH</t>
  </si>
  <si>
    <t>EM EDUCANDÁRIO ROMÃO DE MATTOS DUARTE</t>
  </si>
  <si>
    <t>EM JOSÉ DE ALENCAR</t>
  </si>
  <si>
    <t>EM ANNE FRANK</t>
  </si>
  <si>
    <t>EM ALBERT SCHWEITZER</t>
  </si>
  <si>
    <t>EM VITAL BRASIL</t>
  </si>
  <si>
    <t>EM GUARARAPES CÂNDIDO</t>
  </si>
  <si>
    <t>EM FRANCISCO ALVES</t>
  </si>
  <si>
    <t>EM JOAQUIM NABUCO</t>
  </si>
  <si>
    <t>EM MÉXICO</t>
  </si>
  <si>
    <t>EM PRESIDENTE ARTHUR DA COSTA E SILVA</t>
  </si>
  <si>
    <t>EM JOÃO SALDANHA</t>
  </si>
  <si>
    <t>EM JOAQUIM ABÍLIO BORGES</t>
  </si>
  <si>
    <t>EM ESTÁCIO DE SÁ</t>
  </si>
  <si>
    <t>EM MINAS GERAIS</t>
  </si>
  <si>
    <t>EM SENADOR CORRÊA</t>
  </si>
  <si>
    <t>CIEP PRESIDENTE TANCREDO NEVES</t>
  </si>
  <si>
    <t>CIEP PRESIDENTE AGOSTINHO NETO</t>
  </si>
  <si>
    <t>EM SÃO TOMÁS DE AQUINO</t>
  </si>
  <si>
    <t>EM DOUTOR CÍCERO PENNA</t>
  </si>
  <si>
    <t>EM DOUTOR COCIO BARCELLOS</t>
  </si>
  <si>
    <t>EM DOM AQUINO CORRÊA</t>
  </si>
  <si>
    <t>EM PENEDO</t>
  </si>
  <si>
    <t>EM ROMA</t>
  </si>
  <si>
    <t>EM ALENCASTRO GUIMARÃES</t>
  </si>
  <si>
    <t>EM PRESIDENTE JOSÉ LINHARES</t>
  </si>
  <si>
    <t>EM HENRIQUE DODSWORTH</t>
  </si>
  <si>
    <t>EM MARÍLIA DE DIRCEU</t>
  </si>
  <si>
    <t>EM CASTELNUOVO</t>
  </si>
  <si>
    <t>EM GEORGE PFISTERER</t>
  </si>
  <si>
    <t>EM SANTOS ANJOS</t>
  </si>
  <si>
    <t>EM EDNA PONCIONI FERREIRA</t>
  </si>
  <si>
    <t>EM PEDRO ERNESTO</t>
  </si>
  <si>
    <t>EM CAPISTRANO DE ABREU</t>
  </si>
  <si>
    <t>EM SHAKESPEARE</t>
  </si>
  <si>
    <t>EM CAMILO CASTELO BRANCO</t>
  </si>
  <si>
    <t>EM MANOEL CÍCERO</t>
  </si>
  <si>
    <t>EM JÚLIO DE CASTILHOS</t>
  </si>
  <si>
    <t>EM ARTUR RAMOS</t>
  </si>
  <si>
    <t>EM LUIZ DELFINO</t>
  </si>
  <si>
    <t>EM CHRISTIANO HAMANN</t>
  </si>
  <si>
    <t>EM DESEMBARGADOR OSCAR TENÓRIO</t>
  </si>
  <si>
    <t>EM ALMIRANTE TAMANDARÉ</t>
  </si>
  <si>
    <t>EM LÚCIA MIGUEL PEREIRA</t>
  </si>
  <si>
    <t>EM PREFEITO DJALMA MARANHÃO</t>
  </si>
  <si>
    <t>EM SERGIO VIEIRA DE MELLO</t>
  </si>
  <si>
    <t>CIEP PRESIDENTE JOÃO GOULART</t>
  </si>
  <si>
    <t>CIEP NAÇÃO RUBRO NEGRA</t>
  </si>
  <si>
    <t>EM AZEVEDO SODRÉ</t>
  </si>
  <si>
    <t>EM REVERENDO MARTIN LUTHER KING</t>
  </si>
  <si>
    <t>EM LAUDIMIA TROTTA</t>
  </si>
  <si>
    <t>EM FRANCISCO CABRITA</t>
  </si>
  <si>
    <t>EM BOMBEIRO GERALDO DIAS</t>
  </si>
  <si>
    <t>EM PRUDENTE DE MORAES</t>
  </si>
  <si>
    <t>EM BARÃO DE ITACURUSSÁ</t>
  </si>
  <si>
    <t>EM ALMIRANTE BARROSO</t>
  </si>
  <si>
    <t>EM GENERAL EUCLYDES DE FIGUEIREDO</t>
  </si>
  <si>
    <t>EM SOARES PEREIRA</t>
  </si>
  <si>
    <t>EM JORNALISTA BRITO BROCA</t>
  </si>
  <si>
    <t>EM ORSINA DA FONSECA</t>
  </si>
  <si>
    <t>EM MÁRIO DA VEIGA CABRAL</t>
  </si>
  <si>
    <t>EM FREI CASSIANO</t>
  </si>
  <si>
    <t>EM LEITÃO DA CUNHA</t>
  </si>
  <si>
    <t>EM ARAÚJO PORTO ALEGRE</t>
  </si>
  <si>
    <t>EM MENEZES VIEIRA</t>
  </si>
  <si>
    <t>EM DIOGO FEIJÓ</t>
  </si>
  <si>
    <t>EM MÁRIO FACCINI</t>
  </si>
  <si>
    <t>EM MATA MACHADO</t>
  </si>
  <si>
    <t>EM MARC FERREZ</t>
  </si>
  <si>
    <t>CIEP SAMUEL WAINER</t>
  </si>
  <si>
    <t>CIEP DOUTOR ANTOINE MAGARINOS TORRES FILHO</t>
  </si>
  <si>
    <t>EM BENEDITO OTTONI</t>
  </si>
  <si>
    <t>EM CONSELHEIRO MAYRINK</t>
  </si>
  <si>
    <t>EM BARÃO HOMEM DE MELLO</t>
  </si>
  <si>
    <t>EM FRIEDENREICH</t>
  </si>
  <si>
    <t>EM JORNALISTA ASSIS CHATEAUBRIAND</t>
  </si>
  <si>
    <t>EM MADRID</t>
  </si>
  <si>
    <t>EM REPÚBLICA ARGENTINA</t>
  </si>
  <si>
    <t>EM EQUADOR</t>
  </si>
  <si>
    <t>EM NOEL ROSA</t>
  </si>
  <si>
    <t>EM MÁRIO DE ANDRADE</t>
  </si>
  <si>
    <t>EM FRANCISCO MANUEL</t>
  </si>
  <si>
    <t>EM GENERAL HUMBERTO DE SOUZA MELLO</t>
  </si>
  <si>
    <t>EM AFFONSO PENNA</t>
  </si>
  <si>
    <t>EM BAPTISTA PEREIRA</t>
  </si>
  <si>
    <t>EM RODRIGO MELLO FRANCO ANDRADE</t>
  </si>
  <si>
    <t>EM AFRÂNIO PEIXOTO</t>
  </si>
  <si>
    <t>EM EPITÁCIO PESSOA</t>
  </si>
  <si>
    <t>EM PRESIDENTE JOÃO GOULART</t>
  </si>
  <si>
    <t>EM PANAMÁ</t>
  </si>
  <si>
    <t>EM DUQUE DE CAXIAS</t>
  </si>
  <si>
    <t>EM FRANCISCO CAMPOS</t>
  </si>
  <si>
    <t>EM PROFESSOR LOURENÇO FILHO</t>
  </si>
  <si>
    <t>CIEP PRESIDENTE SALVADOR ALLENDE</t>
  </si>
  <si>
    <t>EM ABELARDO CHACRINHA BARBOSA</t>
  </si>
  <si>
    <t>EM FRANCISCO DE PAULA BRITO</t>
  </si>
  <si>
    <t>EM ANDRÉ URANI</t>
  </si>
  <si>
    <t>EM LUIZ PAULO HORTA</t>
  </si>
  <si>
    <t>CIEP DOUTOR BENTO RUBIÃO</t>
  </si>
  <si>
    <t>EM OSWALDO CRUZ</t>
  </si>
  <si>
    <t>EM ALCIDE DE GASPERI</t>
  </si>
  <si>
    <t>EM ORDEM E PROGRESSO</t>
  </si>
  <si>
    <t>EM ESTADO DA GUANABARA</t>
  </si>
  <si>
    <t>EM D. JOÃO VI</t>
  </si>
  <si>
    <t>EM MINISTRO OROSIMBO NONATO</t>
  </si>
  <si>
    <t>EM DELFIM MOREIRA</t>
  </si>
  <si>
    <t>EM GEORGE SUMNER</t>
  </si>
  <si>
    <t>EM PACE</t>
  </si>
  <si>
    <t>EM PERNAMBUCO</t>
  </si>
  <si>
    <t>EM MANOEL BOMFIM</t>
  </si>
  <si>
    <t>EM SÃO DOMINGOS</t>
  </si>
  <si>
    <t>EM NEREU SAMPAIO</t>
  </si>
  <si>
    <t>EM BARÃO DE MACAHUBAS</t>
  </si>
  <si>
    <t>EM CEARÁ</t>
  </si>
  <si>
    <t>EM LAURO SODRÉ</t>
  </si>
  <si>
    <t>EM NICOLAU ANTÔNIO TAUNAY</t>
  </si>
  <si>
    <t>EM OLAVO JOSINO DE SALLES</t>
  </si>
  <si>
    <t>EM GUSTAVO ARMBRUST</t>
  </si>
  <si>
    <t>EM EURICO VILELA</t>
  </si>
  <si>
    <t>EM RUBENS BERARDO</t>
  </si>
  <si>
    <t>EM JOAQUIM RIBEIRO</t>
  </si>
  <si>
    <t>EM DOMINGOS BEBIANO</t>
  </si>
  <si>
    <t>EM PROFESSORA ARMINDA MOREIRA PADOVA</t>
  </si>
  <si>
    <t>EM PROFESSOR AFONSO VÁRZEA</t>
  </si>
  <si>
    <t>EM JOSÉ MARTI</t>
  </si>
  <si>
    <t>EM MARECHAL ESTEVÃO LEITÃO DE CARVALHO</t>
  </si>
  <si>
    <t>EM EURICO SALLES</t>
  </si>
  <si>
    <t>EM REVERENDO ÁLVARO REIS</t>
  </si>
  <si>
    <t>EM LEVY NEVES</t>
  </si>
  <si>
    <t>EM LIBERATO BITTENCOURT</t>
  </si>
  <si>
    <t>EM ANTÔNIO PEREIRA</t>
  </si>
  <si>
    <t>EM PROFESSORA VERA SABACK SAMPAIO</t>
  </si>
  <si>
    <t>EM JOSÉ APARECIDO DO PRADO SARTI</t>
  </si>
  <si>
    <t>EM CÍVICO MILITAR CARIOCA</t>
  </si>
  <si>
    <t>GET ELZA SOARES</t>
  </si>
  <si>
    <t>CIEP PATRICE LUMUMBA</t>
  </si>
  <si>
    <t>CIEP CORONEL SARMENTO</t>
  </si>
  <si>
    <t>EM MARECHAL CARLOS MACHADO BITENCOURT</t>
  </si>
  <si>
    <t>EM JOSÉ VERÍSSIMO</t>
  </si>
  <si>
    <t>EM PARETO</t>
  </si>
  <si>
    <t>EM CESAR AUGUSTO SOARES</t>
  </si>
  <si>
    <t>EM RIO DE JANEIRO</t>
  </si>
  <si>
    <t>EM SARMIENTO</t>
  </si>
  <si>
    <t>EM DR. MÁRIO AUGUSTO TEIXEIRA DE FREITAS</t>
  </si>
  <si>
    <t>EM JOSÉ EDUARDO DE MACEDO SOARES</t>
  </si>
  <si>
    <t>EM SENADOR JOÃO LYRA TAVARES</t>
  </si>
  <si>
    <t>EM MINISTRO GAMA FILHO</t>
  </si>
  <si>
    <t>EM MEDEIROS E ALBUQUERQUE</t>
  </si>
  <si>
    <t>EM REPÚBLICA DO PERU</t>
  </si>
  <si>
    <t>EM BENEVENUTA RIBEIRO</t>
  </si>
  <si>
    <t>EM ISABEL MENDES</t>
  </si>
  <si>
    <t>EM AFFONSO TAUNAY</t>
  </si>
  <si>
    <t>EM BENTO RIBEIRO</t>
  </si>
  <si>
    <t>EM FRANCISCO JOBIM</t>
  </si>
  <si>
    <t>EM PROFESSOR AUGUSTO PAULINO FILHO</t>
  </si>
  <si>
    <t>EM HONÓRIO GURGEL</t>
  </si>
  <si>
    <t>EM ACRE</t>
  </si>
  <si>
    <t>EM PROFESSOR VISITAÇÃO</t>
  </si>
  <si>
    <t>EM JOSÉ LINS DO REGO</t>
  </si>
  <si>
    <t>EM JEAN MERMOZ</t>
  </si>
  <si>
    <t>EM THOMAS MANN</t>
  </si>
  <si>
    <t>EM PASTOR MIRANDA PINTO</t>
  </si>
  <si>
    <t>EM NOSSA SENHORA DE POMPÉIA</t>
  </si>
  <si>
    <t>EM BOLÍVAR</t>
  </si>
  <si>
    <t>EM MARIA IZABEL BIVAR</t>
  </si>
  <si>
    <t>EM HÉLIO SMIDT</t>
  </si>
  <si>
    <t>EM EDGARD SUSSEKIND DE MENDONÇA</t>
  </si>
  <si>
    <t>EM RIO GRANDE DO SUL</t>
  </si>
  <si>
    <t>EM AUGUSTO FREDERICO SCHMIDT</t>
  </si>
  <si>
    <t>EM LONDRES</t>
  </si>
  <si>
    <t>EM BRIGADEIRO FARIA LIMA</t>
  </si>
  <si>
    <t>EM TOBIAS BARRETO</t>
  </si>
  <si>
    <t>EM GOIÁS</t>
  </si>
  <si>
    <t>EM TAGORE</t>
  </si>
  <si>
    <t>EM JOÃO KOPKE</t>
  </si>
  <si>
    <t>EM REPÚBLICA DE EL SALVADOR</t>
  </si>
  <si>
    <t>EM SÉRVULO DE LIMA</t>
  </si>
  <si>
    <t>EM VIRGÍLIO DE MELO FRANCO</t>
  </si>
  <si>
    <t>EM ALAGOAS</t>
  </si>
  <si>
    <t>EM MARANHÃO</t>
  </si>
  <si>
    <t>EM SUÉCIA</t>
  </si>
  <si>
    <t>EM ENGENHEIRO ROBERTO MAGNO DE CARVALHO</t>
  </si>
  <si>
    <t>EM MINISTRO CARLOS ALBERTO MENEZES DIREITO</t>
  </si>
  <si>
    <t>EM SENEGAL</t>
  </si>
  <si>
    <t>CIEP CHANCELER WILLY BRANDT</t>
  </si>
  <si>
    <t>EM LINS DE VASCONCELOS</t>
  </si>
  <si>
    <t>CIEP VINICIUS DE MORAES</t>
  </si>
  <si>
    <t>EM PROFESSOR MOURÃO FILHO</t>
  </si>
  <si>
    <t>EM EMA NEGRÃO DE LIMA</t>
  </si>
  <si>
    <t>EM ALBINO SOUZA CRUZ</t>
  </si>
  <si>
    <t>EM RUY BARBOSA</t>
  </si>
  <si>
    <t>EM PEDRO LESSA</t>
  </si>
  <si>
    <t>EM JOÃO BARBALHO</t>
  </si>
  <si>
    <t>EM PROFESSOR CARNEIRO RIBEIRO</t>
  </si>
  <si>
    <t>EM PADRE MANUEL DA NÓBREGA</t>
  </si>
  <si>
    <t>EM WALT DISNEY</t>
  </si>
  <si>
    <t>EM DILERMANDO CRUZ</t>
  </si>
  <si>
    <t>EM NERVAL DE GOUVEIA</t>
  </si>
  <si>
    <t>EM EDMUNDO LINS</t>
  </si>
  <si>
    <t>EM CLOTILDE GUIMARÃES</t>
  </si>
  <si>
    <t>EM CARLOS CHAGAS</t>
  </si>
  <si>
    <t>EM CLÓVIS BEVILÁQUA</t>
  </si>
  <si>
    <t>EM CHILE</t>
  </si>
  <si>
    <t>EM BERLIM</t>
  </si>
  <si>
    <t>EM JORACY CAMARGO</t>
  </si>
  <si>
    <t>EM BRASIL</t>
  </si>
  <si>
    <t>EM ODILON DE ANDRADE</t>
  </si>
  <si>
    <t>EM LUIZ CESAR SAYÃO GARCEZ</t>
  </si>
  <si>
    <t>EM ANIBAL FREIRE</t>
  </si>
  <si>
    <t>EM PROFESSORA MARIA DE CERQUEIRA E SILVA</t>
  </si>
  <si>
    <t>CIEP YURI GAGARIN</t>
  </si>
  <si>
    <t>CIEP JUSCELINO KUBITSCHEK</t>
  </si>
  <si>
    <t>CIEP MAESTRO FRANCISCO MIGNONE</t>
  </si>
  <si>
    <t>EM MONSENHOR ROCHA</t>
  </si>
  <si>
    <t>EM BERNARDO DE VASCONCELLOS</t>
  </si>
  <si>
    <t>EM LEONOR COELHO PEREIRA</t>
  </si>
  <si>
    <t>EM PRESIDENTE EURICO DUTRA</t>
  </si>
  <si>
    <t>EM CONDE DE AGROLONGO</t>
  </si>
  <si>
    <t>EM ARIOSTO ESPINHEIRA</t>
  </si>
  <si>
    <t>EM PROFESSOR SOUZA CARNEIRO</t>
  </si>
  <si>
    <t>EM CIENTISTA MÁRIO KROEFF</t>
  </si>
  <si>
    <t>EM BRANT HORTA</t>
  </si>
  <si>
    <t>EM PROFESSOR AUGUSTO MOTTA</t>
  </si>
  <si>
    <t>EM JOÃO MARQUES DOS REIS</t>
  </si>
  <si>
    <t>EM FERNANDO TUDE DE SOUZA</t>
  </si>
  <si>
    <t>EM JOÃO DE DEUS</t>
  </si>
  <si>
    <t>EM SUÍÇA</t>
  </si>
  <si>
    <t>EM MINISTRO AFRÂNIO COSTA</t>
  </si>
  <si>
    <t>EM PROFESSOR ARY QUINTELLA</t>
  </si>
  <si>
    <t>EM GRÉCIA</t>
  </si>
  <si>
    <t>EM MIGUEL ÂNGELO</t>
  </si>
  <si>
    <t>EM MARCÍLIO DIAS</t>
  </si>
  <si>
    <t>EM MINISTRO PLÍNIO CASADO</t>
  </si>
  <si>
    <t>EM SÃO PAULO</t>
  </si>
  <si>
    <t>EM F. J. OLIVEIRA VIANA</t>
  </si>
  <si>
    <t>EM CANTOR E COMPOSITOR GONZAGUINHA</t>
  </si>
  <si>
    <t>CIEP GREGÓRIO BEZERRA</t>
  </si>
  <si>
    <t>CIEP DEPUTADO JOSÉ CARLOS BRANDÃO MONTEIRO</t>
  </si>
  <si>
    <t>EM PROFESSOR JOSUÉ DE CASTRO</t>
  </si>
  <si>
    <t>EM TEOTONIO VILELA</t>
  </si>
  <si>
    <t>EM BAHIA</t>
  </si>
  <si>
    <t>EM IV CENTENÁRIO</t>
  </si>
  <si>
    <t>EM TENENTE GENERAL NAPION</t>
  </si>
  <si>
    <t>EM NOVA HOLANDA</t>
  </si>
  <si>
    <t>EM PROFESSOR PAULO FREIRE</t>
  </si>
  <si>
    <t>EM ESCRITOR BARTOLOMEU CAMPOS DE QUEIRÓS</t>
  </si>
  <si>
    <t>EM ESCRITOR LÊDO IVO</t>
  </si>
  <si>
    <t>EM GENIVAL PEREIRA DE ALBUQUERQUE</t>
  </si>
  <si>
    <t>EM OSMAR PAIVA CAMELO</t>
  </si>
  <si>
    <t>EM LINO MARTINS DA SILVA</t>
  </si>
  <si>
    <t xml:space="preserve">EM ERPÌDIO CABRAL DE SOUZA ( INDIO DA MARÉ ) </t>
  </si>
  <si>
    <t>EM OLIMPÍADAS RIO 2016</t>
  </si>
  <si>
    <t>EM MEDALHISTA OLÍMPICO LUCAS SAATKAMP</t>
  </si>
  <si>
    <t>EM ESCRITOR MILLÔR FERNANDES</t>
  </si>
  <si>
    <t>EM VEREADORA MARIELLE FRANCO</t>
  </si>
  <si>
    <t>CIEP MINISTRO GUSTAVO CAPANEMA</t>
  </si>
  <si>
    <t>CIEP OPERÁRIO VICENTE MARIANO</t>
  </si>
  <si>
    <t>CIEP HÉLIO SMIDT</t>
  </si>
  <si>
    <t>CIEP PRESIDENTE SAMORA MACHEL</t>
  </si>
  <si>
    <t>CIEP ELIS REGINA</t>
  </si>
  <si>
    <t>CIEP LEONEL DE MOURA BRIZOLA</t>
  </si>
  <si>
    <t>EM ARY BARROSO</t>
  </si>
  <si>
    <t>EM DAVID PEREZ</t>
  </si>
  <si>
    <t>EM MIGUEL GUSTAVO</t>
  </si>
  <si>
    <t>EM ALFREDO GOMES</t>
  </si>
  <si>
    <t>EM SÃO JOÃO BATISTA</t>
  </si>
  <si>
    <t>EM EMBAIXADOR BARROS HURTADO</t>
  </si>
  <si>
    <t>EM ODILON BRAGA</t>
  </si>
  <si>
    <t>EM RORAIMA</t>
  </si>
  <si>
    <t>EM ARMANDO FAJARDO</t>
  </si>
  <si>
    <t>EM RAUL PEDERNEIRAS</t>
  </si>
  <si>
    <t>EM MONTESE</t>
  </si>
  <si>
    <t>EM MINISTRO LAFAYETTE DE ANDRADA</t>
  </si>
  <si>
    <t>EM JOSEPH BLOCH</t>
  </si>
  <si>
    <t>EM CRUZADA SÃO SEBASTIÃO</t>
  </si>
  <si>
    <t>EM CARDEAL CÂMARA</t>
  </si>
  <si>
    <t>EM REPÚBLICA DO LÍBANO</t>
  </si>
  <si>
    <t>EM JORGE DE GOUVEIA</t>
  </si>
  <si>
    <t>EM HEITOR BELTRÃO</t>
  </si>
  <si>
    <t>EM ENEYDA RABELLO DE ANDRADE</t>
  </si>
  <si>
    <t>EM PRESIDENTE GRONCHI</t>
  </si>
  <si>
    <t>EM ANDRADE NEVES</t>
  </si>
  <si>
    <t>EM HERBERT MOSES</t>
  </si>
  <si>
    <t>EM ZÉLIA BRAUNE</t>
  </si>
  <si>
    <t>CIEP MESTRE CARTOLA (AGENOR DE OLIVEIRA)</t>
  </si>
  <si>
    <t>CIEP GRACILIANO RAMOS</t>
  </si>
  <si>
    <t>EM DESEMBARGADOR MONTENEGRO</t>
  </si>
  <si>
    <t>EM CECÍLIA MEIRELLES</t>
  </si>
  <si>
    <t>EM MAESTRO PIXINGUINHA</t>
  </si>
  <si>
    <t>EM SERGIPE</t>
  </si>
  <si>
    <t>EM BOLÍVIA</t>
  </si>
  <si>
    <t>EM QUINTINO DO VALLE</t>
  </si>
  <si>
    <t>EM ALBERT SABIN</t>
  </si>
  <si>
    <t>EM MARIA BAPTISTINA DUFFLES TEIXEIRA LOTT</t>
  </si>
  <si>
    <t>EM MATO GROSSO</t>
  </si>
  <si>
    <t>EM IRÃ</t>
  </si>
  <si>
    <t>EM ALFREDO DE PAULA FREITAS</t>
  </si>
  <si>
    <t>EM J. CARLOS</t>
  </si>
  <si>
    <t>EM ADLAI STEVENSON</t>
  </si>
  <si>
    <t>EM BARCELONA</t>
  </si>
  <si>
    <t>EM PIRES E ALBUQUERQUE</t>
  </si>
  <si>
    <t>EM RODOLFO GARCIA</t>
  </si>
  <si>
    <t>EM RODRIGO OTÁVIO FILHO</t>
  </si>
  <si>
    <t>EM ROSA BETTIATO ZÁTTERA</t>
  </si>
  <si>
    <t>EM JOSÉ DO PATROCÍNIO</t>
  </si>
  <si>
    <t>EM NUN' ÁLVARES PEREIRA</t>
  </si>
  <si>
    <t>EM MÁRIO PAULO DE BRITO</t>
  </si>
  <si>
    <t>EM GASPAR VIANNA</t>
  </si>
  <si>
    <t>EM ALMIRANTE NEWTON BRAGA DE FARIA</t>
  </si>
  <si>
    <t>EM CONDE PEREIRA CARNEIRO</t>
  </si>
  <si>
    <t>EM FRANCISCO SERTORIO PORTINHO</t>
  </si>
  <si>
    <t>EM SEBASTIÃO DE LACERDA</t>
  </si>
  <si>
    <t>EM TARSILA DO AMARAL</t>
  </si>
  <si>
    <t>EM MALBA TAHAN</t>
  </si>
  <si>
    <t>EM OLIMPIA DO COUTO</t>
  </si>
  <si>
    <t>EM CLÁUDIO IGNÁCIO DE OLIVEIRA</t>
  </si>
  <si>
    <t>EM MENDES VIANA</t>
  </si>
  <si>
    <t>EM PAULA FONSECA</t>
  </si>
  <si>
    <t>EM AMAPÁ</t>
  </si>
  <si>
    <t>CIEP DOM OSCAR ROMERO</t>
  </si>
  <si>
    <t>EM PARÁ</t>
  </si>
  <si>
    <t>EM ITÁLIA</t>
  </si>
  <si>
    <t>EM OLEGÁRIO MARIANO</t>
  </si>
  <si>
    <t>EM LUIZ DE CAMÕES</t>
  </si>
  <si>
    <t>EM OSWALDO ARANHA</t>
  </si>
  <si>
    <t>EM FRANCISCO FRIAS DE MESQUITA</t>
  </si>
  <si>
    <t>EM VELINDA MAURÍCIO DA FONSECA</t>
  </si>
  <si>
    <t>EM PROFESSOR ALFREDO RUSSELL</t>
  </si>
  <si>
    <t>EM EMBAIXADOR JOÃO NEVES DA FONTOURA</t>
  </si>
  <si>
    <t>EM MÁRIO PENNA DA ROCHA</t>
  </si>
  <si>
    <t>EM SILVIO ROMERO</t>
  </si>
  <si>
    <t>EM FORNOVO</t>
  </si>
  <si>
    <t>EM PADRE DEHON</t>
  </si>
  <si>
    <t>EM RAJA GABAGLIA</t>
  </si>
  <si>
    <t>EM MARIA DAS DORES NEGRÃO</t>
  </si>
  <si>
    <t>EM VIRIATO CORRÊA</t>
  </si>
  <si>
    <t>EM WALDEMIRO POTSCH</t>
  </si>
  <si>
    <t>EM WALDEMAR FALCÃO</t>
  </si>
  <si>
    <t>EM MOZART LAGO</t>
  </si>
  <si>
    <t>EM JOSÉ EMYGDIO DE OLIVEIRA</t>
  </si>
  <si>
    <t>EM CONDE AFONSO CELSO</t>
  </si>
  <si>
    <t>EM CERVANTES</t>
  </si>
  <si>
    <t>EM FRANCISCO PALHETA</t>
  </si>
  <si>
    <t>EM PARAGUAI</t>
  </si>
  <si>
    <t>EM SANTOS DUMONT</t>
  </si>
  <si>
    <t>EM EVANGELINA DUARTE BATISTA</t>
  </si>
  <si>
    <t>EM PROFESSOR CARNEIRO FELIPE</t>
  </si>
  <si>
    <t>EM IRINEU MARINHO</t>
  </si>
  <si>
    <t>EM LEONOR POSADA</t>
  </si>
  <si>
    <t>EM OSWALDO GOELDI</t>
  </si>
  <si>
    <t>EM BARÃO DE ITARARÉ</t>
  </si>
  <si>
    <t>EM BARÃO DO AMPARO</t>
  </si>
  <si>
    <t>EM HAITI</t>
  </si>
  <si>
    <t>EM FRANÇA</t>
  </si>
  <si>
    <t>EM QUINTINO BOCAIUVA</t>
  </si>
  <si>
    <t>EM PROFESSOR SOUZA DA SILVEIRA</t>
  </si>
  <si>
    <t>EM OSWALDO TEIXEIRA</t>
  </si>
  <si>
    <t>EM PREFEITO FILADELFO AZEVEDO</t>
  </si>
  <si>
    <t>EM ESPIRITO SANTO</t>
  </si>
  <si>
    <t>EM JAIME COSTA</t>
  </si>
  <si>
    <t>EM FREI LEOPOLDO</t>
  </si>
  <si>
    <t>EM ROSTHAM PEDRO DE FARIAS</t>
  </si>
  <si>
    <t>EM CINCO DE JULHO</t>
  </si>
  <si>
    <t>EM PARANÁ</t>
  </si>
  <si>
    <t>EM RUY CARNEIRO DA CUNHA</t>
  </si>
  <si>
    <t>EM AZEVEDO JUNIOR</t>
  </si>
  <si>
    <t>EM SENADOR FRANCISCO GALLOTTI</t>
  </si>
  <si>
    <t>EM CARDEAL ARCOVERDE</t>
  </si>
  <si>
    <t>EM MINISTRO EDGARD ROMERO</t>
  </si>
  <si>
    <t>EM LUÍS CARLOS DA FONSECA</t>
  </si>
  <si>
    <t>EM RUGENDAS</t>
  </si>
  <si>
    <t>EM ASTOLFO REZENDE</t>
  </si>
  <si>
    <t>EM REPÚBLICA DOMINICANA</t>
  </si>
  <si>
    <t>EM IRMÃ ZÉLIA</t>
  </si>
  <si>
    <t>EM ASPIRANTE CARLOS ALFREDO</t>
  </si>
  <si>
    <t>EM FIGUEIREDO PIMENTEL</t>
  </si>
  <si>
    <t>EM PADRE JOSÉ MAURÍCIO TOMÁS</t>
  </si>
  <si>
    <t>EM MESTRE DARCY DO JONGO</t>
  </si>
  <si>
    <t>CIEP AUGUSTO PINHEIRO DE CARVALHO</t>
  </si>
  <si>
    <t>CIEP PROFESSOR MANOEL MAURÍCIO DE ALBUQUERQUE</t>
  </si>
  <si>
    <t>CIEP METALÚRGICO BENEDITO CERQUEIRA</t>
  </si>
  <si>
    <t>EM GUILHERME TELL</t>
  </si>
  <si>
    <t>EM ANTÔNIO MACEO</t>
  </si>
  <si>
    <t>EM PARAÍBA</t>
  </si>
  <si>
    <t>EM CYRO MONTEIRO</t>
  </si>
  <si>
    <t>EM ANTENOR NASCENTES</t>
  </si>
  <si>
    <t>EM ALEXANDRE FARAH</t>
  </si>
  <si>
    <t>EM NARBAL FONTES</t>
  </si>
  <si>
    <t>EM COELHO NETO</t>
  </si>
  <si>
    <t>EM PROFESSOR ZITUO YONESHIGUE</t>
  </si>
  <si>
    <t>EM PROFESSOR ÁLVARO ESPINHEIRA</t>
  </si>
  <si>
    <t>EM BÉLGICA</t>
  </si>
  <si>
    <t>EM PIAUÍ</t>
  </si>
  <si>
    <t>EM LIA BRAGA DE FARIA</t>
  </si>
  <si>
    <t>EM BADEN POWELL</t>
  </si>
  <si>
    <t>EM EMILIO CARLOS</t>
  </si>
  <si>
    <t>EM MAURICE MAETERLINCK</t>
  </si>
  <si>
    <t>EM ISAIAS ALVES</t>
  </si>
  <si>
    <t>EM ROSE KLABIN</t>
  </si>
  <si>
    <t>EM GILBERTO AMADO</t>
  </si>
  <si>
    <t>EM MARIO PIRAGIBE</t>
  </si>
  <si>
    <t>EM LÚCIO DE MENDONÇA</t>
  </si>
  <si>
    <t>EM CLÁUDIO GANNS</t>
  </si>
  <si>
    <t>EM HILDEGARDO DE NORONHA</t>
  </si>
  <si>
    <t>CIEP POETA FERNANDO PESSOA</t>
  </si>
  <si>
    <t>CIEP OSWALD DE ANDRADE</t>
  </si>
  <si>
    <t>CIEP JOÃO DO RIO</t>
  </si>
  <si>
    <t>EM ALÍPIO MIRANDA RIBEIRO</t>
  </si>
  <si>
    <t>EM MONTE CASTELO</t>
  </si>
  <si>
    <t>EM GENERAL OSÓRIO</t>
  </si>
  <si>
    <t>EM CHARLES ANDERSON WEAVER</t>
  </si>
  <si>
    <t>EM ERICO VERÍSSIMO</t>
  </si>
  <si>
    <t>EM VIRGILIO FRANCISCO MONTEIRO</t>
  </si>
  <si>
    <t>EM CORNÉLIO PENA</t>
  </si>
  <si>
    <t>EM PROFESSOR ESCRAGNOLLE DÓRIA</t>
  </si>
  <si>
    <t>EM FERNANDO RODRIGUES DA SILVEIRA</t>
  </si>
  <si>
    <t>EM ALBERTO JOSÉ SAMPAIO</t>
  </si>
  <si>
    <t>EM MAX FLEIUSS</t>
  </si>
  <si>
    <t>EM MESTRE VALENTIM</t>
  </si>
  <si>
    <t>EM GRANDJEAN DE MONTIGNY</t>
  </si>
  <si>
    <t>EM COMANDANTE ARNALDO VARELLA</t>
  </si>
  <si>
    <t>EM ESCULTOR LEÃO VELLOSO</t>
  </si>
  <si>
    <t>EM ARTUR AZEVEDO</t>
  </si>
  <si>
    <t>EM MANUEL DE ABREU</t>
  </si>
  <si>
    <t>EM THOMAS JEFFERSON</t>
  </si>
  <si>
    <t>EM ALEXANDRE DE GUSMÃO</t>
  </si>
  <si>
    <t>EM OTÁVIO KELLY</t>
  </si>
  <si>
    <t>EM EUGENIA DUTRA HAMANN</t>
  </si>
  <si>
    <t>EM ANDREA FONTES PEIXOTO</t>
  </si>
  <si>
    <t>EM DEPUTADO HILTON GAMA</t>
  </si>
  <si>
    <t>EM JOSÉ PEDRO VARELA</t>
  </si>
  <si>
    <t>EM TELÊMACO GONÇALVES MAIA</t>
  </si>
  <si>
    <t>EM LEVY MIRANDA</t>
  </si>
  <si>
    <t>EM ALZIRO ZARUR</t>
  </si>
  <si>
    <t>EM ZILDA NUNES DA COSTA</t>
  </si>
  <si>
    <t>EM MOTORISTA PASCHOAL ANDRÉ</t>
  </si>
  <si>
    <t>EM PREFEITO MARCOS TAMOYO</t>
  </si>
  <si>
    <t>EM JORNALISTA E ESCRITOR DANIEL PIZA</t>
  </si>
  <si>
    <t>EM TEMISTOCLES DALMÁCIO  PEREIRA</t>
  </si>
  <si>
    <t>CIEP RUBENS GOMES</t>
  </si>
  <si>
    <t>CIEP ANTONIO CANDEIA FILHO</t>
  </si>
  <si>
    <t>CIEP ANTON MAKARENKO</t>
  </si>
  <si>
    <t>CIEP DOUTOR ADÃO PEREIRA NUNES</t>
  </si>
  <si>
    <t>CIEP ZUMBI DOS PALMARES</t>
  </si>
  <si>
    <t>CIEP GLAUBER ROCHA</t>
  </si>
  <si>
    <t>EM FRANCIS HIME</t>
  </si>
  <si>
    <t>EM LUIZ CAMILLO</t>
  </si>
  <si>
    <t>EM JORNALISTA CAMPOS RIBEIRO</t>
  </si>
  <si>
    <t>EM JULIANO MOREIRA</t>
  </si>
  <si>
    <t>EM ADALGISA MONTEIRO</t>
  </si>
  <si>
    <t>EM DESEMBARGADOR NEY PALMEIRO</t>
  </si>
  <si>
    <t>EM FINLÂNDIA</t>
  </si>
  <si>
    <t>EM MANO DÉCIO DA VIOLA</t>
  </si>
  <si>
    <t>EM DENISE MARIA TORRES</t>
  </si>
  <si>
    <t>EM MARIA FLORINDA PAIVA DA CRUZ</t>
  </si>
  <si>
    <t>EM MARECHAL CANROBERT PEREIRA DA COSTA</t>
  </si>
  <si>
    <t>EM VICTOR HUGO</t>
  </si>
  <si>
    <t>EM NATURALISTA AUGUSTO RUSCHI</t>
  </si>
  <si>
    <t>EM PROFESSORA HELENA LOPES ABRANCHES</t>
  </si>
  <si>
    <t>EM EDGARD WERNECK</t>
  </si>
  <si>
    <t>EM MENEZES CORTES</t>
  </si>
  <si>
    <t>EM 25 DE ABRIL</t>
  </si>
  <si>
    <t>EM PAROQUIAL NOSSA SENHORA DO LORETO</t>
  </si>
  <si>
    <t>EM VIRGILIO VÁRZEA</t>
  </si>
  <si>
    <t>EM DORCELINA GOMES DA COSTA</t>
  </si>
  <si>
    <t>EM GENERAL JOÃO MENDONÇA LIMA</t>
  </si>
  <si>
    <t>EM COMPOSITOR LUIZ GONZAGA</t>
  </si>
  <si>
    <t>EM RIO DAS PEDRAS</t>
  </si>
  <si>
    <t>EM ALINA DE BRITTO</t>
  </si>
  <si>
    <t>EM SILVEIRA SAMPAIO</t>
  </si>
  <si>
    <t>EM LINCOLN BICALHO ROQUE</t>
  </si>
  <si>
    <t>EM JULIO VERNE</t>
  </si>
  <si>
    <t>EM PEDRO AMÉRICO</t>
  </si>
  <si>
    <t>EM VÍTOR MEIRELES</t>
  </si>
  <si>
    <t>EM EUNICE WEAVER</t>
  </si>
  <si>
    <t>EM BARÃO DA TAQUARA</t>
  </si>
  <si>
    <t>EM MARECHAL THAUMATURGO DE AZEVEDO</t>
  </si>
  <si>
    <t>EM GASTÃO MONTEIRO MOUTINHO</t>
  </si>
  <si>
    <t>EM JUAN MONTALVO</t>
  </si>
  <si>
    <t>EM GENERAL CARLOS CAETANO MIRAGAYA</t>
  </si>
  <si>
    <t>EM PROFESSORA FELICIDADE DE MOURA CASTRO</t>
  </si>
  <si>
    <t>EM GOVERNADOR CARLOS LACERDA</t>
  </si>
  <si>
    <t>EM NELSON RODRIGUES</t>
  </si>
  <si>
    <t>EM RENATO LEITE</t>
  </si>
  <si>
    <t>EM PROFESSOR AUGUSTO CONY</t>
  </si>
  <si>
    <t>EM ROSA DO POVO</t>
  </si>
  <si>
    <t>EM PROFESSORA DYLA SYLVIA DE SÁ</t>
  </si>
  <si>
    <t>EM PIO X</t>
  </si>
  <si>
    <t>EM MAESTRO LORENZO FERNANDES</t>
  </si>
  <si>
    <t>EM NOEL NUTELS</t>
  </si>
  <si>
    <t>EM EMBAIXADOR DIAS CARNEIRO</t>
  </si>
  <si>
    <t>EM HONDURAS</t>
  </si>
  <si>
    <t>EM DOM ARMANDO LOMBARDI</t>
  </si>
  <si>
    <t>EM MORVAN DE FIGUEIREDO</t>
  </si>
  <si>
    <t>EM JOSÉ JOAQUIM DE QUEIROZ JUNIOR</t>
  </si>
  <si>
    <t>EM SOBRAL PINTO</t>
  </si>
  <si>
    <t>EM CARLOS DE LAET</t>
  </si>
  <si>
    <t>EM JOSÉ ENRIQUE RODÓ</t>
  </si>
  <si>
    <t>EM CÂNDIDO CAMPOS</t>
  </si>
  <si>
    <t>EM MARIA DA SILVA FRANÇA</t>
  </si>
  <si>
    <t>EM JORGE AMADO</t>
  </si>
  <si>
    <t>EM POETA MÁRIO QUINTANA</t>
  </si>
  <si>
    <t>EM MADRE TEREZA DE CALCUTÁ</t>
  </si>
  <si>
    <t>EM ROBERTO BURLE MARX</t>
  </si>
  <si>
    <t>EM CLAUDIO BESSERMAN VIANNA</t>
  </si>
  <si>
    <t>EM OCTAVIO FRIAS DE OLIVEIRA</t>
  </si>
  <si>
    <t>EM PROFESSORA MARISA VARGAS MENEZES</t>
  </si>
  <si>
    <t>EM DOMINGOS PASCHOAL CEGALLA</t>
  </si>
  <si>
    <t>EM AZERBAIJÃO</t>
  </si>
  <si>
    <t>EM ALEKSANDER HENRYK LAKS</t>
  </si>
  <si>
    <t>EM ATILA NUNES NETO</t>
  </si>
  <si>
    <t>CIEP PROFESSOR LAURO DE OLIVEIRA LIMA</t>
  </si>
  <si>
    <t>CIEP GOVERNADOR ROBERTO DA SILVEIRA</t>
  </si>
  <si>
    <t>CIEP RUBENS PAIVA</t>
  </si>
  <si>
    <t>CIEP PABLO NERUDA</t>
  </si>
  <si>
    <t>CIEP DR. JOAQUIM PIMENTA</t>
  </si>
  <si>
    <t>CIEP COMPOSITOR DONGA</t>
  </si>
  <si>
    <t>CIEP CARLOS DRUMOND DE ANDRADE</t>
  </si>
  <si>
    <t>CIEP ALMIR BONFIM DE ANDRADE</t>
  </si>
  <si>
    <t>CIEP DR. ADELINO DA PALMA CARLOS</t>
  </si>
  <si>
    <t>EM LOPES TROVÃO</t>
  </si>
  <si>
    <t>EM ALMEIDA GARRET</t>
  </si>
  <si>
    <t>EM JACKSON DE FIGUEIREDO</t>
  </si>
  <si>
    <t>EM RODRIGUES ALVES</t>
  </si>
  <si>
    <t>EM REPÚBLICA DA COLÔMBIA</t>
  </si>
  <si>
    <t>EM PROFESSOR ALBERT EINSTEIN</t>
  </si>
  <si>
    <t>EM GOLDA MEIR</t>
  </si>
  <si>
    <t>EM DOM PEDRO I</t>
  </si>
  <si>
    <t>EM PROFESSORA MARGARIDA GLÓRIA DE FARIA</t>
  </si>
  <si>
    <t>EM FREDERICO TROTTA</t>
  </si>
  <si>
    <t>EM VICE ALMIRANTE ALVARO ALBERTO DA MOTTA E SILVA</t>
  </si>
  <si>
    <t>EM PROFESSORA ZULEIKA NUNES DE ALENCAR</t>
  </si>
  <si>
    <t>EM PROFESSORA DIDIA MACHADO FORTES</t>
  </si>
  <si>
    <t>EM SÉRGIO BUARQUE DE HOLANDA</t>
  </si>
  <si>
    <t>EM HEMETÉRIO DOS SANTOS</t>
  </si>
  <si>
    <t>EM PROFESSOR OLEGÁRIO DOMINGUES</t>
  </si>
  <si>
    <t>EM SÃO SEBASTIÃO</t>
  </si>
  <si>
    <t>EM PROFESSOR TEÓFILO MOREIRA DA COSTA</t>
  </si>
  <si>
    <t>EM ENGENHEIRO ÁLVARO SODRÉ</t>
  </si>
  <si>
    <t>EM PÉROLA BYINGTON</t>
  </si>
  <si>
    <t>EM COMUNIDADE DE VARGEM GRANDE</t>
  </si>
  <si>
    <t>EM PROFESSOR JURANDIR PAES LEME</t>
  </si>
  <si>
    <t>EM PROFESSOR CARLOS DELGADO DE CARVALHO</t>
  </si>
  <si>
    <t>EM EMBAIXADOR ÍTALO ZAPPA</t>
  </si>
  <si>
    <t>EM MARIA CLARA MACHADO</t>
  </si>
  <si>
    <t>EM FREI GASPAR</t>
  </si>
  <si>
    <t>EM VICE ALMIRANTE PAULO CASTRO MOREIRA DA SILVA</t>
  </si>
  <si>
    <t>CIEP MARGARET MEE</t>
  </si>
  <si>
    <t>EM AUGUSTO MAGNE</t>
  </si>
  <si>
    <t>EM PROFESSORANDA LEILA BARCELLOS DE CARVALHO</t>
  </si>
  <si>
    <t>EM AVERTANO ROCHA</t>
  </si>
  <si>
    <t>EM ALPHONSUS DE GUIMARAENS</t>
  </si>
  <si>
    <t>EM FREDERICO EYER</t>
  </si>
  <si>
    <t>EM ALBERTO RANGEL</t>
  </si>
  <si>
    <t>EM JOAQUIM FONTES</t>
  </si>
  <si>
    <t>EM JOSÉ CLEMENTE PEREIRA</t>
  </si>
  <si>
    <t>EM PEDRO ALEIXO</t>
  </si>
  <si>
    <t>CIEP LUIZ CARLOS PRESTES</t>
  </si>
  <si>
    <t>CIEP JOÃO BATISTA DOS SANTOS</t>
  </si>
  <si>
    <t>EM FREI VICENTE DO SALVADOR</t>
  </si>
  <si>
    <t>EM JOSÉ MARIA BELLO</t>
  </si>
  <si>
    <t>EM LAURO MULLER</t>
  </si>
  <si>
    <t>EM PROFESSOR WAN-TUYL DA SILVA CARDOSO</t>
  </si>
  <si>
    <t>EM ANTÔNIO AUSTRAGÉSILO</t>
  </si>
  <si>
    <t>EM COLLECHIO</t>
  </si>
  <si>
    <t>EM COMENIUS</t>
  </si>
  <si>
    <t>EM CONSELHEIRO ZACARIAS DE GÓIS</t>
  </si>
  <si>
    <t>EM GETÚLIO VARGAS</t>
  </si>
  <si>
    <t>EM LEONARDO DA VINCI</t>
  </si>
  <si>
    <t>EM LEONIDAS SOBRINHO PORTO</t>
  </si>
  <si>
    <t>EM MILTON CAMPOS</t>
  </si>
  <si>
    <t>EM NAÇÕES UNIDAS</t>
  </si>
  <si>
    <t>EM O'HIGGINS</t>
  </si>
  <si>
    <t>EM PROFESSOR JÚLIO DE MESQUITA</t>
  </si>
  <si>
    <t>EM ROQUETE PINTO</t>
  </si>
  <si>
    <t>EM WALDIR AZEVEDO FRANCO</t>
  </si>
  <si>
    <t>EM HENRIQUE DE MAGALHÃES</t>
  </si>
  <si>
    <t>EM PRESIDENTE MÉDICI</t>
  </si>
  <si>
    <t>EM ANTÔNIO BANDEIRA</t>
  </si>
  <si>
    <t>EM DIAS MARTINS</t>
  </si>
  <si>
    <t>EM ENGENHEIRO PIRES DO RIO</t>
  </si>
  <si>
    <t>EM ERNESTO FRANCISCONE</t>
  </si>
  <si>
    <t>EM HENRIQUE DA SILVA FONTES</t>
  </si>
  <si>
    <t>EM JORGE JABOUR</t>
  </si>
  <si>
    <t>EM MÁRIO FERNANDES PINHEIRO</t>
  </si>
  <si>
    <t>EM OSCAR THOMPSOM</t>
  </si>
  <si>
    <t>EM PRESIDENTE WILSON</t>
  </si>
  <si>
    <t>EM RAINHA FABÍOLA</t>
  </si>
  <si>
    <t>EM SAMPAIO CORRÊA</t>
  </si>
  <si>
    <t>EM SANTA FRANCISCA XAVIER CABRINI</t>
  </si>
  <si>
    <t>EM ABRAHÃO JABOUR</t>
  </si>
  <si>
    <t>EM THOMÉ DE SOUZA</t>
  </si>
  <si>
    <t>EM EVARISTO DE MORAES</t>
  </si>
  <si>
    <t>EM FERNANDO MAXIMILIANO</t>
  </si>
  <si>
    <t>EM ARIENA VIANNA DA SILVA</t>
  </si>
  <si>
    <t>EM RAUL FRANCISCO RYFF</t>
  </si>
  <si>
    <t>EM BANGU</t>
  </si>
  <si>
    <t>EM ENGENHEIRO JOÃO THOMÉ</t>
  </si>
  <si>
    <t>EM EUZEBIO DE QUEIROZ</t>
  </si>
  <si>
    <t>EM MOACYR PADILHA</t>
  </si>
  <si>
    <t>EM VILLA LOBOS</t>
  </si>
  <si>
    <t>EM PROFESSOR JOAQUIM DA COSTA RIBEIRO</t>
  </si>
  <si>
    <t>EM PROFESSOR LAURO TRAVASSOS</t>
  </si>
  <si>
    <t>EM ANNA AMÉLIA QUEIROZ CARNEIRO DE MENDONÇA</t>
  </si>
  <si>
    <t>EM CLEMENTINO FRAGA</t>
  </si>
  <si>
    <t>EM GUILHERME DA SILVEIRA</t>
  </si>
  <si>
    <t>EM JOANA ANGÉLICA</t>
  </si>
  <si>
    <t>EM JOÃO DAUDT DE OLIVEIRA</t>
  </si>
  <si>
    <t>EM JOAQUIM EDSON DE CAMARGO</t>
  </si>
  <si>
    <t>EM JOSÉ PIQUET CARNEIRO</t>
  </si>
  <si>
    <t>EM MARIA QUITÉRIA</t>
  </si>
  <si>
    <t>EM MARIETA DA CUNHA DA SILVA</t>
  </si>
  <si>
    <t>EM PABLO PICASSO</t>
  </si>
  <si>
    <t>EM PRACINHA JOÃO DA SILVA</t>
  </si>
  <si>
    <t>EM PRESIDENTE CAFÉ FILHO</t>
  </si>
  <si>
    <t>EM PROFESSOR FIRMO COSTA</t>
  </si>
  <si>
    <t>EM RAFAEL CORRÊA DE OLIVEIRA</t>
  </si>
  <si>
    <t>EM ROBERTO SIMONSEN</t>
  </si>
  <si>
    <t>EM RUBEM BERTA</t>
  </si>
  <si>
    <t>EM UBALDO DE OLIVEIRA</t>
  </si>
  <si>
    <t>EM MARECHAL ALCIDES ETCHEGOYEN</t>
  </si>
  <si>
    <t>EM GENERAL TASSO FRAGOSO</t>
  </si>
  <si>
    <t>EM ORESTES BARBOSA</t>
  </si>
  <si>
    <t>EM WOLF KLABIN</t>
  </si>
  <si>
    <t>EM EDSON CARNEIRO</t>
  </si>
  <si>
    <t>EM JORGE ZARUR</t>
  </si>
  <si>
    <t>EM ASTROJILDO PEREIRA</t>
  </si>
  <si>
    <t>EM CORONEL JOSÉ GOMES MOREIRA</t>
  </si>
  <si>
    <t>EM JOSÉ MAURO DE VASCONCELOS</t>
  </si>
  <si>
    <t>EM JORNALISTA SANDRO MOREYRA</t>
  </si>
  <si>
    <t>EM PREFEITO JUAREZ ANTUNES</t>
  </si>
  <si>
    <t>EM AYRTON SENNA DA SILVA</t>
  </si>
  <si>
    <t>EM AUSTRAGÉSILO DE ATAYDE</t>
  </si>
  <si>
    <t>EM RAPHAEL ALMEIDA MAGALHÃES</t>
  </si>
  <si>
    <t>EM PROFESSORA IVONE NUNES FERREIRA</t>
  </si>
  <si>
    <t>CIEP AMILCAR CABRAL</t>
  </si>
  <si>
    <t>CIEP VILA KENNEDY</t>
  </si>
  <si>
    <t>CIEP GILBERTO FREYRE</t>
  </si>
  <si>
    <t>CIEP PROFESSORA CÉLIA MARTINS MENNA BARRETO</t>
  </si>
  <si>
    <t>CIEP PADRE PAULO CORRÊA DE SÁ</t>
  </si>
  <si>
    <t>CIEP ANTONIO EVARISTO DE MORAES</t>
  </si>
  <si>
    <t>CIEP MARECHAL JULIO CAETANO HORTA BARBOSA</t>
  </si>
  <si>
    <t>CIEP OLOF PALME</t>
  </si>
  <si>
    <t>CIEP MESTRE ANDRÉ</t>
  </si>
  <si>
    <t>CIEP POETA CRUZ E SOUSA</t>
  </si>
  <si>
    <t>CIEP MAESTRINA CHIQUINHA GONZAGA</t>
  </si>
  <si>
    <t>EM MADRE BENEDITA</t>
  </si>
  <si>
    <t>EM PROFESSORA JURACY SILVEIRA</t>
  </si>
  <si>
    <t>EM ENGENHEIRO LAFAYETTE DE ANDRADE</t>
  </si>
  <si>
    <t>EM ROSA DA FONSECA</t>
  </si>
  <si>
    <t>EM CEL. PM. FLAVIO MARTINS ALBUQUERQUE</t>
  </si>
  <si>
    <t>EM CAMPO DOS AFONSOS</t>
  </si>
  <si>
    <t>EM VISCONDE DE PORTO SEGURO</t>
  </si>
  <si>
    <t>EM ALVARO ALVIM</t>
  </si>
  <si>
    <t>EM POLÔNIA</t>
  </si>
  <si>
    <t>EM CHURCHILL</t>
  </si>
  <si>
    <t>EM MÁRIO CASASANTA</t>
  </si>
  <si>
    <t>EM GUIMARÃES ROSA</t>
  </si>
  <si>
    <t>EM PRESIDENTE HUMBERTO DE ALENCAR CASTELO BRANCO</t>
  </si>
  <si>
    <t>EM LIMA BARRETO</t>
  </si>
  <si>
    <t>EM CORINTHO DA FONSECA</t>
  </si>
  <si>
    <t>EM CORONEL CORSINO DO AMARANTE</t>
  </si>
  <si>
    <t>EM NICARÁGUA</t>
  </si>
  <si>
    <t>EM PINTOR LAZAR SEGALL</t>
  </si>
  <si>
    <t>EM PRESIDENTE ROOSEVELT</t>
  </si>
  <si>
    <t>EM GIL VICENTE</t>
  </si>
  <si>
    <t>EM RAMIZ GALVÃO</t>
  </si>
  <si>
    <t>EM JOSÉ PANCETTI</t>
  </si>
  <si>
    <t>EM AZUL E BRANCO</t>
  </si>
  <si>
    <t>EM JACQUES RAIMUNDO</t>
  </si>
  <si>
    <t>EM TASSO DA SILVEIRA</t>
  </si>
  <si>
    <t>EM STELLA GUERRA DUVAL</t>
  </si>
  <si>
    <t>EM DALVA DE OLIVEIRA</t>
  </si>
  <si>
    <t>EM SENADOR CAMARÁ</t>
  </si>
  <si>
    <t>EM BARONESA DE SAAVEDRA</t>
  </si>
  <si>
    <t>EM PAULO MARANHÃO</t>
  </si>
  <si>
    <t>EM CARLOS MAUL</t>
  </si>
  <si>
    <t>EM ESTADO DE ISRAEL</t>
  </si>
  <si>
    <t>EM ÁTILA NUNES</t>
  </si>
  <si>
    <t>EM RONDON</t>
  </si>
  <si>
    <t>EM MIGUEL RAMALHO NOVO</t>
  </si>
  <si>
    <t>EM PADRE LEONEL FRANCA</t>
  </si>
  <si>
    <t>EM TENENTE CEL. PM EDUARDO VILLAÇA</t>
  </si>
  <si>
    <t>EM COSTA DO MARFIM</t>
  </si>
  <si>
    <t>EM PROFESSOR AFONSO HENRIQUE SALDANHA</t>
  </si>
  <si>
    <t>EM LUIS DA CAMARA CASCUDO</t>
  </si>
  <si>
    <t>CIEP FREI VELOSO</t>
  </si>
  <si>
    <t>EM PROFESSOR IVAN ROCCO MARCHI</t>
  </si>
  <si>
    <t>CIEP MARECHAL HENRIQUE TEIXEIRA LOTT</t>
  </si>
  <si>
    <t>CIEP THOMAS JEFFERSON</t>
  </si>
  <si>
    <t>CIEP FRANCISCO SOLANO TRINDADE</t>
  </si>
  <si>
    <t>CIEP ARACY DE ALMEIDA (CANTORA)</t>
  </si>
  <si>
    <t>EM ALBA CANIZARES DO NASCIMENTO</t>
  </si>
  <si>
    <t>EM PROFESSORA ORMINDA RODRIGUES</t>
  </si>
  <si>
    <t>EM IVA GOMES RIBEIRO</t>
  </si>
  <si>
    <t>EM ATENAS</t>
  </si>
  <si>
    <t>EM LYCIO DE SOUZA CARVALHO</t>
  </si>
  <si>
    <t>EM PROFESSOR AUGUSTO JOSÉ MACHADO</t>
  </si>
  <si>
    <t>EM PRESIDENTE ANTÔNIO CARLOS</t>
  </si>
  <si>
    <t>EM ALBERTO NEPOMUCENO</t>
  </si>
  <si>
    <t>EM RÔMULO GALLEGOS</t>
  </si>
  <si>
    <t>EM BARÃO DE SANTA MARGARIDA</t>
  </si>
  <si>
    <t>EM PROFESSOR MANOEL MAURÍCIO</t>
  </si>
  <si>
    <t>EM PROFESSORA MARIA LUIZA LIMA E SILVA</t>
  </si>
  <si>
    <t>EM VENEZUELA</t>
  </si>
  <si>
    <t>EM UBALDINA DIAS JACARÉ</t>
  </si>
  <si>
    <t>EM ALFREDO CESÁRIO ALVIM</t>
  </si>
  <si>
    <t>EM JOÃO PROENÇA</t>
  </si>
  <si>
    <t>EM ROSARIA TROTTA</t>
  </si>
  <si>
    <t>EM PROFESSOR FELIPE SANTIAGO</t>
  </si>
  <si>
    <t>EM CASTRO ALVES</t>
  </si>
  <si>
    <t>EM DOM MEINRADO</t>
  </si>
  <si>
    <t>EM MIGUEL DE LARREINAGA</t>
  </si>
  <si>
    <t>EM MAFALDA TEIXEIRA DE ALVARENGA</t>
  </si>
  <si>
    <t>EM RUBENS DE FARIAS NEVES</t>
  </si>
  <si>
    <t>EM ALMIRANTE SALDANHA DA GAMA</t>
  </si>
  <si>
    <t>EM PRESIDENTE ARTHUR BERNARDES</t>
  </si>
  <si>
    <t>EM RAYMUNDO CORRÊA</t>
  </si>
  <si>
    <t>EM GEORGE WASHINGTON</t>
  </si>
  <si>
    <t>EM DOUTOR NELCY NORONHA</t>
  </si>
  <si>
    <t>EM PROFESSOR GILBERTO BENTO DA SILVA</t>
  </si>
  <si>
    <t>EM JESUS SOARES PEREIRA</t>
  </si>
  <si>
    <t>EM MANE GARRINCHA - ALEGRIA DO POVO</t>
  </si>
  <si>
    <t>EM PROFESSOR PAULO SILVA</t>
  </si>
  <si>
    <t>EM SANTA ISABEL</t>
  </si>
  <si>
    <t>EM PUGILISTA VIRGULINO ISAIAS DE OLIVEIRA</t>
  </si>
  <si>
    <t>EM SÃO CAMILO DE LELIS</t>
  </si>
  <si>
    <t>EM PROFESSORA MARITA DE VASCONCELOS</t>
  </si>
  <si>
    <t>EM ANTONIA VARGAS CUQUEJO</t>
  </si>
  <si>
    <t>EM FERNANDO BARATA RIBEIRO</t>
  </si>
  <si>
    <t>EM TENENTE GÓES MONTEIRO</t>
  </si>
  <si>
    <t>EM ERNESTO NAZARETH</t>
  </si>
  <si>
    <t>EM VISCONDE DO RIO BRANCO</t>
  </si>
  <si>
    <t>EM SAMUEL WAINER</t>
  </si>
  <si>
    <t>EM BELISÁRIO PENA</t>
  </si>
  <si>
    <t>EM TEODORO SAMPAIO</t>
  </si>
  <si>
    <t>EM RIO GRANDE DO NORTE</t>
  </si>
  <si>
    <t>EM PROFESSOR FLORIANO DE BRITO</t>
  </si>
  <si>
    <t>EM CASEMIRO DE ABREU</t>
  </si>
  <si>
    <t>EM PROFESSOR MANUEL SAID ALI</t>
  </si>
  <si>
    <t>EM BALTAZAR LISBOA</t>
  </si>
  <si>
    <t>EM CHARLES PEGUY</t>
  </si>
  <si>
    <t>EM AUGUSTO VASCONCELOS</t>
  </si>
  <si>
    <t>EM TÓQUIO</t>
  </si>
  <si>
    <t>EM ALMIRANTE FRONTIN</t>
  </si>
  <si>
    <t>EM HALFELD</t>
  </si>
  <si>
    <t>EM JORGE DE LIMA</t>
  </si>
  <si>
    <t>EM AMAZONAS</t>
  </si>
  <si>
    <t>EM LUIZ EDMUNDO</t>
  </si>
  <si>
    <t>EM RAINHA VITORIA</t>
  </si>
  <si>
    <t>EM FERNANDO COSTA</t>
  </si>
  <si>
    <t>EM BENJAMIN FRANKLIN</t>
  </si>
  <si>
    <t>EM PROFESSORA JUREMA PEÇANHA GIRAUD</t>
  </si>
  <si>
    <t>EM VON MARTIUS</t>
  </si>
  <si>
    <t>EM CHARLES DICKENS</t>
  </si>
  <si>
    <t>EM GUANDU</t>
  </si>
  <si>
    <t>EM MINISTRO ADAUTO LÚCIO CARDOSO</t>
  </si>
  <si>
    <t>EM EMBAIXADOR ARAÚJO CASTRO</t>
  </si>
  <si>
    <t>EM MINISTRO ALCIDES CARNEIRO</t>
  </si>
  <si>
    <t>EM DR. JAIR TAVARES DE OLIVEIRA</t>
  </si>
  <si>
    <t>EM GASTÃO PENALVA</t>
  </si>
  <si>
    <t>EM ALZIRA ARAUJO</t>
  </si>
  <si>
    <t>EM CONSTANTINO MAGALHÃES</t>
  </si>
  <si>
    <t>EM COMUNIDADE JARDIM PEDREGOSO</t>
  </si>
  <si>
    <t>EM CORA CORALINA</t>
  </si>
  <si>
    <t>EM PROFESSOR CASTRO REBELLO</t>
  </si>
  <si>
    <t>EM PROFESSOR ALFREDO DE PIRES FLORES</t>
  </si>
  <si>
    <t>EM PROFESSOR HELTON ALVARES VELOSO DE CASTRO</t>
  </si>
  <si>
    <t>EM PROFESSOR FÁBIO CÉSAR PACÍFICO</t>
  </si>
  <si>
    <t>EM PROFESSORA SONIA MARIA MALTEZ FERNANDEZ</t>
  </si>
  <si>
    <t>EM APOLÔNIO DE CARVALHO</t>
  </si>
  <si>
    <t>EM PAULO RENATO SOUZA</t>
  </si>
  <si>
    <t>EM MOACYR SCLIAR</t>
  </si>
  <si>
    <t>EM PROFESSORA NORMA CHAMARELLI MARQUES</t>
  </si>
  <si>
    <t xml:space="preserve">EM CÉLIA MARIA DE OLIVEIRA CAMARGO </t>
  </si>
  <si>
    <t>EM MIGUEL DE OLIVEIRA</t>
  </si>
  <si>
    <t>EM PROFESSOR  ANTONIO BOAVENTURA</t>
  </si>
  <si>
    <t xml:space="preserve">EM DULCE ARAÚJO </t>
  </si>
  <si>
    <t xml:space="preserve">EM YOLIS DA SILVA </t>
  </si>
  <si>
    <t>EM PROFESSORA DALVA LAZARONI</t>
  </si>
  <si>
    <t>EM MEDALHISTA OLÍMPICO DIEGO HYPÓLITO</t>
  </si>
  <si>
    <t>EM MEDALHISTA OLÍMPICA MAYRA AGUIAR DA SILVA</t>
  </si>
  <si>
    <t>EM MEDALHISTA OLÍMPICO DOUGLAS CORREA DE SOUZA</t>
  </si>
  <si>
    <t>CIEP ENGENHEIRO WAGNER GASPAR EMERY</t>
  </si>
  <si>
    <t>CIEP CLEMENTINA DE JESUS</t>
  </si>
  <si>
    <t>CIEP CLAUDIO MANOEL DA COSTA</t>
  </si>
  <si>
    <t>EM PROFESSOR GONÇALVES</t>
  </si>
  <si>
    <t>EM PRESIDENTE NEREU RAMOS</t>
  </si>
  <si>
    <t>CIEP LAMARTINE BABO</t>
  </si>
  <si>
    <t>CIEP FRANCISCO CAVALCANTE PONTES DE MIRANDA</t>
  </si>
  <si>
    <t>CIEP ANITA MALFATTI</t>
  </si>
  <si>
    <t>CIEP RAYMUNDO OTTONI DE CASTRO MAYA</t>
  </si>
  <si>
    <t>CIEP PROFESSOR DARCY RIBEIRO</t>
  </si>
  <si>
    <t>CIEP DR. ERNESTO (CHE) GUEVARA</t>
  </si>
  <si>
    <t>CIEP NELSON MANDELA</t>
  </si>
  <si>
    <t>CIEP ARMINDO MARCÍLIO DOUTEL DE ANDRADE</t>
  </si>
  <si>
    <t>CIEP HERIVELTO MARTINS</t>
  </si>
  <si>
    <t>EM PROFESSOR COQUEIRO</t>
  </si>
  <si>
    <t>EM GENERAL GOMES CARNEIRO</t>
  </si>
  <si>
    <t>EM PROFESSOR ARTHUR THIRE</t>
  </si>
  <si>
    <t>EM PROFESSOR JOÃO GUALBERTO JORGE DO AMARAL</t>
  </si>
  <si>
    <t>EM REPÚBLICA ÁRABE DA SÍRIA</t>
  </si>
  <si>
    <t>EM VIVALDO RAMOS DE VASCONCELOS</t>
  </si>
  <si>
    <t>EM ANDRÉ VIDAL DE NEGREIROS</t>
  </si>
  <si>
    <t>EM EDUARDO RABELO</t>
  </si>
  <si>
    <t>EM PREFEITO JOÃO CARLOS VITAL</t>
  </si>
  <si>
    <t>EM JOSÉ DE MELLO</t>
  </si>
  <si>
    <t>EM RONALD DE CARVALHO</t>
  </si>
  <si>
    <t>EM TENENTE RENATO CÉSAR</t>
  </si>
  <si>
    <t>EM BENTO DO AMARAL COUTINHO</t>
  </si>
  <si>
    <t>EM CORONEL BERTHIER</t>
  </si>
  <si>
    <t>EM PRINCESA ISABEL</t>
  </si>
  <si>
    <t>EM ALDEBARÃ</t>
  </si>
  <si>
    <t>EM OTELO DE SOUZA REIS</t>
  </si>
  <si>
    <t>EM HAYDEA VIANNA FIUZA DE CASTRO</t>
  </si>
  <si>
    <t>EM FERNANDO DE AZEVEDO</t>
  </si>
  <si>
    <t>EM PROFESSORA MARIA SANTIAGO</t>
  </si>
  <si>
    <t>EM PROFESSORA SILVIA DE ARAUJO TOLEDO</t>
  </si>
  <si>
    <t>EM LUÍS CAETANO DE OLIVEIRA</t>
  </si>
  <si>
    <t>EM PESTALOZZI</t>
  </si>
  <si>
    <t>EM JÚLIO CESÁRIO DE MELO</t>
  </si>
  <si>
    <t>EM NAIR DA FONSECA</t>
  </si>
  <si>
    <t>EM NELSON ROMERO</t>
  </si>
  <si>
    <t>EM FELIPE CAMARÃO</t>
  </si>
  <si>
    <t>EM PROFESSORA MARIA HELENA ALVES PORTILHO</t>
  </si>
  <si>
    <t>EM MARECHAL PEDRO CAVALCANTI</t>
  </si>
  <si>
    <t>EM MIGUEL CALMON</t>
  </si>
  <si>
    <t>EM ESPANHA</t>
  </si>
  <si>
    <t>EM RIBEIRO COUTO</t>
  </si>
  <si>
    <t>EM IPEG</t>
  </si>
  <si>
    <t>EM DOUTOR JOSÉ ANTÔNIO CIRAUDO</t>
  </si>
  <si>
    <t>EM FRANCISCO CALDEIRA DE ALVARENGA</t>
  </si>
  <si>
    <t>EM PEDRO MOTA LIMA</t>
  </si>
  <si>
    <t>EM PROFESSORA LEILA MEHL MENEZES DE MATTOS</t>
  </si>
  <si>
    <t>EM GANDHI</t>
  </si>
  <si>
    <t>EM LOURDES DE LIMA ROCHA</t>
  </si>
  <si>
    <t>EM FRANKLIN TÁVORA</t>
  </si>
  <si>
    <t>EM PROFESSORA FLÁVIA DOS SANTOS SOARES</t>
  </si>
  <si>
    <t>EM SÓCRATES GALVÊAS</t>
  </si>
  <si>
    <t>EM PONTE DOS JESUÍTAS</t>
  </si>
  <si>
    <t>EM PROFESSORA ZULMIRA TELLES DA COSTA</t>
  </si>
  <si>
    <t>EM JOAQUIM DA SILVA GOMES</t>
  </si>
  <si>
    <t>EM JAPÃO</t>
  </si>
  <si>
    <t>EM MERALINA DE CASTRO</t>
  </si>
  <si>
    <t>EM ROBERTO COELHO</t>
  </si>
  <si>
    <t>EM MARINHEIRO JOÃO CÂNDIDO</t>
  </si>
  <si>
    <t>EM LIBERDADE</t>
  </si>
  <si>
    <t>EM EMILIANO GALDINO</t>
  </si>
  <si>
    <t>EM ADALGIZA NERI</t>
  </si>
  <si>
    <t>EM SINDICALISTA CHICO MENDES</t>
  </si>
  <si>
    <t>EM PROFESSORA SONIA MOTA MOLISANI</t>
  </si>
  <si>
    <t>EM PROFESSORA DIONE FREITAS FELISBERTO DE CARVALHO</t>
  </si>
  <si>
    <t>EM JORNALISTA CARLOS CASTELO BRANCO</t>
  </si>
  <si>
    <t>EM PROFESSOR JORGE GONÇALVES FARINHA</t>
  </si>
  <si>
    <t>EM MANOEL PORTO FILHO</t>
  </si>
  <si>
    <t>EM PROFESSORA ZÉLIA CAROLINA DA SILVA PINHO</t>
  </si>
  <si>
    <t>EM ÁLVARO VALLE</t>
  </si>
  <si>
    <t>EM MARIO LAGO</t>
  </si>
  <si>
    <t>EM MARIA DE JESUS OLIVEIRA</t>
  </si>
  <si>
    <t>EM PROFESSOR FRANCISCO JOSÉ ANTÔNIO</t>
  </si>
  <si>
    <t>EM RICARDO BRENTANI</t>
  </si>
  <si>
    <t>EM ROBERTO CIVITA</t>
  </si>
  <si>
    <t>EM EULALIA RODRIGUES DE OLIVEIRA VIEIRA</t>
  </si>
  <si>
    <t>EM PARALIMPÍADAS RIO 2016</t>
  </si>
  <si>
    <t>EM EMILINHA BORBA</t>
  </si>
  <si>
    <t>EM PROFESSOR  NEEMIAS RODRIGUES DE MELLO</t>
  </si>
  <si>
    <t>EM WALQUIR PEREIRA</t>
  </si>
  <si>
    <t>EM PROFESSORA CLARA LUCIA DE SOUSA</t>
  </si>
  <si>
    <t>EM MEDALHISTA OLÍMPICO ROBSON DONATO CONCEIÇÃO</t>
  </si>
  <si>
    <t>EM MEDALHISTA OLÍMPICO THIAGO BRAZ DA SILVA</t>
  </si>
  <si>
    <t>EM VERA LUCIA CHAVES DA COSTA</t>
  </si>
  <si>
    <t>CIEP MINISTRO MARCOS FREIRE</t>
  </si>
  <si>
    <t>CIEP ISMAEL NERY</t>
  </si>
  <si>
    <t>CIEP ROBERTO MORENA</t>
  </si>
  <si>
    <t>CIEP BARÃO DE ITARARÉ</t>
  </si>
  <si>
    <t>CIEP DEPUTADO ULYSSES GUIMARÃES</t>
  </si>
  <si>
    <t>CIEP PAPA JOÃO XXIII</t>
  </si>
  <si>
    <t>CIEP ALBERTO PASQUALINE</t>
  </si>
  <si>
    <t>CIEP MAJOR MANUEL GOMES ARCHER</t>
  </si>
  <si>
    <t>CIEP 1º DE MAIO</t>
  </si>
  <si>
    <t>CIEP MAESTRO HEITOR VILLA LOBOS</t>
  </si>
  <si>
    <t>CIEP DR. NELSON HUNGRIA</t>
  </si>
  <si>
    <t>EM JONATAS SERRANO</t>
  </si>
  <si>
    <t>EM MONTEIRO LOBATO</t>
  </si>
  <si>
    <t>EM PROFESSOR CASTILHO</t>
  </si>
  <si>
    <t>EM LEÔNCIO CORREIA</t>
  </si>
  <si>
    <t>EM NARCISA AMÁLIA</t>
  </si>
  <si>
    <t>EM EUCLIDES DA CUNHA</t>
  </si>
  <si>
    <t>EM PROFESSORA LEOCÁDIA TORRES</t>
  </si>
  <si>
    <t>EM ENGENHEIRO GASTÃO RANGEL</t>
  </si>
  <si>
    <t>EM PADRE JOSÉ MAURÍCIO</t>
  </si>
  <si>
    <t>EM BERTHA LUTZ</t>
  </si>
  <si>
    <t>EM FLORIPES ANGLADAS LUCAS</t>
  </si>
  <si>
    <t>EM PROFESSOR VIEIRA FAZENDA</t>
  </si>
  <si>
    <t>EM ANA NERI</t>
  </si>
  <si>
    <t>EM EUCLIDES ROXO</t>
  </si>
  <si>
    <t>EM NESTOR VICTOR</t>
  </si>
  <si>
    <t>EM DEBORAH MENDES DE MORAES</t>
  </si>
  <si>
    <t>EM GIUSEPPE MELCHIORI - PADRE JOSÉ</t>
  </si>
  <si>
    <t>EM EMMA D'AVILA DE CAMILLIS</t>
  </si>
  <si>
    <t>EM PROFESSORA MARIA HELENA SAMPAIO MARQUES</t>
  </si>
  <si>
    <t>EM PROFESSORA ELISA JOAQUINA DALTRO PEIXOTO</t>
  </si>
  <si>
    <t>EM PROFESSORA MYRTHES WENZEL</t>
  </si>
  <si>
    <t>EM TATIANA CHAGAS MEMÓRIA</t>
  </si>
  <si>
    <t>EM RIVADÁVIA MANOEL PINTO</t>
  </si>
  <si>
    <t>EM DOUTOR SÓCRATES</t>
  </si>
  <si>
    <t>EM PROFESSOR JORGE LUIZ ITABORAI DE ALMEIDA</t>
  </si>
  <si>
    <t>EM PROFESSOR ARI MARQUES PONTES</t>
  </si>
  <si>
    <t>EM MEDALHISTA OLÍMPICA BÁRBARA SEIXAS DE FREITAS</t>
  </si>
  <si>
    <t>CIEP POSSEIRO MÁRIO VAZ</t>
  </si>
  <si>
    <t>CIEP HILDEBRANDO DE ARAUJO GOES</t>
  </si>
  <si>
    <t>EM CUBA</t>
  </si>
  <si>
    <t>EM CÂNDIDO PORTINARI</t>
  </si>
  <si>
    <t>EM ABEILARD FEIJÓ</t>
  </si>
  <si>
    <t>EM JORNALISTA ORLANDO DANTAS</t>
  </si>
  <si>
    <t>EM DUNSHEE DE ABRANCHES</t>
  </si>
  <si>
    <t>EM AMADEU ROCHA</t>
  </si>
  <si>
    <t>EM ROTARY</t>
  </si>
  <si>
    <t>EM ÁLVARO MOREIRA</t>
  </si>
  <si>
    <t>EM PADRE JOSÉ DE ANCHIETA</t>
  </si>
  <si>
    <t>EM COSTA RICA</t>
  </si>
  <si>
    <t>EM BRIGADEIRO EDUARDO GOMES</t>
  </si>
  <si>
    <t>EM ALICE TIBIRIÇÁ</t>
  </si>
  <si>
    <t>EM HOLANDA</t>
  </si>
  <si>
    <t>EM LEONEL AZEVEDO</t>
  </si>
  <si>
    <t>EM SUN-YAT-SEN</t>
  </si>
  <si>
    <t>EM CAPITÃO DE FRAGATA DIDIER BARBOSA VIANNA</t>
  </si>
  <si>
    <t>EM MAGDALENA TAGLIAFERRO</t>
  </si>
  <si>
    <t>EM RODRIGO OTÁVIO</t>
  </si>
  <si>
    <t>EM BELMIRO MEDEIROS</t>
  </si>
  <si>
    <t>EM GURGEL DO AMARAL</t>
  </si>
  <si>
    <t>EM MAESTRO FRANCISCO BRAGA</t>
  </si>
  <si>
    <t>EM ANITA GARIBALDI</t>
  </si>
  <si>
    <t>EM ALBERTO DE OLIVEIRA</t>
  </si>
  <si>
    <t>EM COMANDANTE GUILHERME FISCHER PRESSER</t>
  </si>
  <si>
    <t>EM PROFESSORA LAVÍNIA DE OLIVEIRA ESCRAGNOLLE DÓRIA</t>
  </si>
  <si>
    <t>EM TENENTE ANTÔNIO JOÃO</t>
  </si>
  <si>
    <t>EM CONJUNTO PRAIA DA BANDEIRA</t>
  </si>
  <si>
    <t>EM NELSON PRUDÊNCIO</t>
  </si>
  <si>
    <t>CIEP OLGA BENÁRIO PRESTES</t>
  </si>
  <si>
    <t>EM ANÍSIO TEIXEIRA</t>
  </si>
  <si>
    <t>CIEP JOÃO MANGABEIRA</t>
  </si>
  <si>
    <t>CIEP DOUTOR JOÃO RAMOS DE SOUZA</t>
  </si>
  <si>
    <t>1ª COORDENADORIA REGIONAL DE EDUCAÇÃO</t>
  </si>
  <si>
    <t>2ª COORDENADORIA REGIONAL DE EDUCAÇÃO</t>
  </si>
  <si>
    <t>3ª COORDENADORIA REGIONAL DE EDUCAÇÃO</t>
  </si>
  <si>
    <t>4ª COORDENADORIA REGIONAL DE EDUCAÇÃO</t>
  </si>
  <si>
    <t>5ª COORDENADORIA REGIONAL DE EDUCAÇÃO</t>
  </si>
  <si>
    <t>6ª COORDENADORIA REGIONAL DE EDUCAÇÃO</t>
  </si>
  <si>
    <t>7ª COORDENADORIA REGIONAL DE EDUCAÇÃO</t>
  </si>
  <si>
    <t>8ª COORDENADORIA REGIONAL DE EDUCAÇÃO</t>
  </si>
  <si>
    <t>9ª COORDENADORIA REGIONAL DE EDUCAÇÃO</t>
  </si>
  <si>
    <t>10ª COORDENADORIA REGIONAL DE EDUCAÇÃO</t>
  </si>
  <si>
    <t>11ª COORDENADORIA REGIONAL DE EDUCAÇÃO</t>
  </si>
  <si>
    <t>TOTAL GERAL</t>
  </si>
  <si>
    <t>Acelera Carioca</t>
  </si>
  <si>
    <t>Acelera Carioca LP</t>
  </si>
  <si>
    <t>Acelera Carioca MAT</t>
  </si>
  <si>
    <t>Carioca I LP</t>
  </si>
  <si>
    <t>Carioca I MAT</t>
  </si>
  <si>
    <t>TOTAL</t>
  </si>
  <si>
    <t>EM DO CATUMBI</t>
  </si>
  <si>
    <t>EM ARMANDO KLABIN</t>
  </si>
  <si>
    <t>Questionário Contextual</t>
  </si>
  <si>
    <t>SIM</t>
  </si>
  <si>
    <t>Questionário +4extras</t>
  </si>
  <si>
    <t>Questionário Contextual Família</t>
  </si>
  <si>
    <t>Questionário Contextual Estudante</t>
  </si>
  <si>
    <t>Famíla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</si>
</sst>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5" tint="0.39997558519241921"/>
        <bgColor theme="4" tint="0.79998168889431442"/>
      </patternFill>
    </fill>
    <fill>
      <patternFill patternType="solid">
        <fgColor rgb="FFF6BC98"/>
        <bgColor theme="4" tint="0.79998168889431442"/>
      </patternFill>
    </fill>
    <fill>
      <patternFill patternType="solid">
        <fgColor rgb="FF00B050"/>
        <bgColor theme="4" tint="0.79998168889431442"/>
      </patternFill>
    </fill>
    <fill>
      <patternFill patternType="solid">
        <fgColor rgb="FF00CC5C"/>
        <bgColor theme="4" tint="0.79998168889431442"/>
      </patternFill>
    </fill>
    <fill>
      <patternFill patternType="solid">
        <fgColor rgb="FFFFC000"/>
        <bgColor theme="4" tint="0.79998168889431442"/>
      </patternFill>
    </fill>
    <fill>
      <patternFill patternType="solid">
        <fgColor rgb="FFFFCE33"/>
        <bgColor theme="4" tint="0.79998168889431442"/>
      </patternFill>
    </fill>
    <fill>
      <patternFill patternType="solid">
        <fgColor rgb="FFE7E71D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59999389629810485"/>
        <bgColor theme="4" tint="0.79998168889431442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/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1"/>
      </bottom>
      <diagonal/>
    </border>
  </borders>
  <cellStyleXfs count="42">
    <xf numFmtId="0" fontId="0" fillId="0" borderId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0" borderId="19" applyNumberFormat="0" applyFill="0" applyAlignment="0" applyProtection="0"/>
    <xf numFmtId="0" fontId="14" fillId="0" borderId="20" applyNumberFormat="0" applyFill="0" applyAlignment="0" applyProtection="0"/>
    <xf numFmtId="0" fontId="14" fillId="0" borderId="0" applyNumberFormat="0" applyFill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8" fillId="14" borderId="21" applyNumberFormat="0" applyAlignment="0" applyProtection="0"/>
    <xf numFmtId="0" fontId="19" fillId="15" borderId="22" applyNumberFormat="0" applyAlignment="0" applyProtection="0"/>
    <xf numFmtId="0" fontId="20" fillId="15" borderId="21" applyNumberFormat="0" applyAlignment="0" applyProtection="0"/>
    <xf numFmtId="0" fontId="21" fillId="0" borderId="23" applyNumberFormat="0" applyFill="0" applyAlignment="0" applyProtection="0"/>
    <xf numFmtId="0" fontId="22" fillId="16" borderId="24" applyNumberFormat="0" applyAlignment="0" applyProtection="0"/>
    <xf numFmtId="0" fontId="23" fillId="0" borderId="0" applyNumberFormat="0" applyFill="0" applyBorder="0" applyAlignment="0" applyProtection="0"/>
    <xf numFmtId="0" fontId="10" fillId="17" borderId="25" applyNumberFormat="0" applyFont="0" applyAlignment="0" applyProtection="0"/>
    <xf numFmtId="0" fontId="24" fillId="0" borderId="0" applyNumberFormat="0" applyFill="0" applyBorder="0" applyAlignment="0" applyProtection="0"/>
    <xf numFmtId="0" fontId="1" fillId="0" borderId="26" applyNumberFormat="0" applyFill="0" applyAlignment="0" applyProtection="0"/>
    <xf numFmtId="0" fontId="8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8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8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8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8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8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4" fillId="10" borderId="6" xfId="0" applyFont="1" applyFill="1" applyBorder="1" applyAlignment="1">
      <alignment horizontal="left" vertical="center"/>
    </xf>
    <xf numFmtId="0" fontId="1" fillId="10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4" fillId="10" borderId="12" xfId="0" applyFont="1" applyFill="1" applyBorder="1" applyAlignment="1">
      <alignment vertical="center"/>
    </xf>
    <xf numFmtId="0" fontId="4" fillId="10" borderId="13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1" fillId="10" borderId="1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left"/>
    </xf>
    <xf numFmtId="0" fontId="1" fillId="10" borderId="15" xfId="0" applyFont="1" applyFill="1" applyBorder="1"/>
    <xf numFmtId="0" fontId="3" fillId="0" borderId="16" xfId="0" applyFon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25" fillId="0" borderId="4" xfId="0" applyFont="1" applyBorder="1" applyAlignment="1">
      <alignment horizontal="center" vertical="center"/>
    </xf>
    <xf numFmtId="1" fontId="25" fillId="0" borderId="4" xfId="0" applyNumberFormat="1" applyFont="1" applyBorder="1" applyAlignment="1">
      <alignment horizontal="center" vertical="center"/>
    </xf>
    <xf numFmtId="0" fontId="8" fillId="0" borderId="0" xfId="0" applyFont="1"/>
    <xf numFmtId="3" fontId="9" fillId="0" borderId="0" xfId="0" applyNumberFormat="1" applyFont="1"/>
    <xf numFmtId="0" fontId="9" fillId="0" borderId="0" xfId="0" applyFont="1"/>
    <xf numFmtId="3" fontId="8" fillId="0" borderId="0" xfId="0" applyNumberFormat="1" applyFont="1"/>
    <xf numFmtId="0" fontId="8" fillId="0" borderId="0" xfId="0" applyFont="1" applyAlignment="1">
      <alignment horizontal="center" vertical="center"/>
    </xf>
    <xf numFmtId="0" fontId="26" fillId="3" borderId="9" xfId="0" applyFont="1" applyFill="1" applyBorder="1" applyAlignment="1">
      <alignment horizontal="center" vertical="center" wrapText="1"/>
    </xf>
    <xf numFmtId="0" fontId="0" fillId="42" borderId="0" xfId="0" applyFill="1"/>
    <xf numFmtId="0" fontId="0" fillId="0" borderId="27" xfId="0" applyBorder="1"/>
    <xf numFmtId="1" fontId="0" fillId="0" borderId="0" xfId="0" applyNumberFormat="1"/>
    <xf numFmtId="0" fontId="26" fillId="43" borderId="9" xfId="0" applyFont="1" applyFill="1" applyBorder="1" applyAlignment="1">
      <alignment horizontal="center" vertic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40">
    <dxf>
      <fill>
        <patternFill>
          <bgColor theme="1" tint="0.14996795556505021"/>
        </patternFill>
      </fill>
    </dxf>
    <dxf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 style="thin">
          <color theme="1"/>
        </bottom>
      </border>
    </dxf>
    <dxf>
      <font>
        <color auto="1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numFmt numFmtId="0" formatCode="General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numFmt numFmtId="0" formatCode="General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numFmt numFmtId="0" formatCode="General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numFmt numFmtId="0" formatCode="General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numFmt numFmtId="0" formatCode="General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numFmt numFmtId="0" formatCode="General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numFmt numFmtId="0" formatCode="General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numFmt numFmtId="0" formatCode="General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Types" Target="richData/rdRichValueTypes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4233</xdr:colOff>
      <xdr:row>0</xdr:row>
      <xdr:rowOff>52278</xdr:rowOff>
    </xdr:from>
    <xdr:to>
      <xdr:col>37</xdr:col>
      <xdr:colOff>0</xdr:colOff>
      <xdr:row>4</xdr:row>
      <xdr:rowOff>75561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F0A38B56-889A-4B9F-93E7-E48C363A2381}"/>
            </a:ext>
          </a:extLst>
        </xdr:cNvPr>
        <xdr:cNvSpPr/>
      </xdr:nvSpPr>
      <xdr:spPr>
        <a:xfrm>
          <a:off x="162983" y="52278"/>
          <a:ext cx="22712892" cy="753533"/>
        </a:xfrm>
        <a:prstGeom prst="rect">
          <a:avLst/>
        </a:prstGeom>
        <a:solidFill>
          <a:srgbClr val="004A80"/>
        </a:solidFill>
        <a:ln w="9525">
          <a:noFill/>
        </a:ln>
        <a:effectLst/>
      </xdr:spPr>
      <xdr:txBody>
        <a:bodyPr rtlCol="0" anchor="ctr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24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32</xdr:col>
      <xdr:colOff>370844</xdr:colOff>
      <xdr:row>0</xdr:row>
      <xdr:rowOff>181369</xdr:rowOff>
    </xdr:from>
    <xdr:to>
      <xdr:col>36</xdr:col>
      <xdr:colOff>281784</xdr:colOff>
      <xdr:row>3</xdr:row>
      <xdr:rowOff>153831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9997BEA0-E517-4BCB-9EFA-04D65901E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84469" y="181369"/>
          <a:ext cx="2006440" cy="520150"/>
        </a:xfrm>
        <a:prstGeom prst="rect">
          <a:avLst/>
        </a:prstGeom>
      </xdr:spPr>
    </xdr:pic>
    <xdr:clientData/>
  </xdr:twoCellAnchor>
  <xdr:twoCellAnchor>
    <xdr:from>
      <xdr:col>1</xdr:col>
      <xdr:colOff>97822</xdr:colOff>
      <xdr:row>0</xdr:row>
      <xdr:rowOff>100696</xdr:rowOff>
    </xdr:from>
    <xdr:to>
      <xdr:col>2</xdr:col>
      <xdr:colOff>328082</xdr:colOff>
      <xdr:row>4</xdr:row>
      <xdr:rowOff>25820</xdr:rowOff>
    </xdr:to>
    <xdr:sp macro="" textlink="">
      <xdr:nvSpPr>
        <xdr:cNvPr id="7" name="Triângulo isósceles 6">
          <a:extLst>
            <a:ext uri="{FF2B5EF4-FFF2-40B4-BE49-F238E27FC236}">
              <a16:creationId xmlns:a16="http://schemas.microsoft.com/office/drawing/2014/main" id="{806A4D6B-9CFF-4852-9071-F4110D15C0B6}"/>
            </a:ext>
          </a:extLst>
        </xdr:cNvPr>
        <xdr:cNvSpPr>
          <a:spLocks/>
        </xdr:cNvSpPr>
      </xdr:nvSpPr>
      <xdr:spPr>
        <a:xfrm rot="5400000">
          <a:off x="213349" y="133336"/>
          <a:ext cx="687124" cy="621843"/>
        </a:xfrm>
        <a:prstGeom prst="triangle">
          <a:avLst>
            <a:gd name="adj" fmla="val 0"/>
          </a:avLst>
        </a:prstGeom>
        <a:solidFill>
          <a:srgbClr val="00C0F3"/>
        </a:solidFill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>
          <a:prstTxWarp prst="textNoShape">
            <a:avLst/>
          </a:prstTxWarp>
          <a:noAutofit/>
        </a:bodyPr>
        <a:lstStyle/>
        <a:p>
          <a:pPr algn="ctr"/>
          <a:endParaRPr lang="pt-BR" sz="1100"/>
        </a:p>
      </xdr:txBody>
    </xdr:sp>
    <xdr:clientData/>
  </xdr:twoCellAnchor>
  <xdr:twoCellAnchor>
    <xdr:from>
      <xdr:col>2</xdr:col>
      <xdr:colOff>534005</xdr:colOff>
      <xdr:row>0</xdr:row>
      <xdr:rowOff>156030</xdr:rowOff>
    </xdr:from>
    <xdr:to>
      <xdr:col>27</xdr:col>
      <xdr:colOff>417285</xdr:colOff>
      <xdr:row>5</xdr:row>
      <xdr:rowOff>26580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EA81C815-0EBC-4650-9F46-16A7728E43B0}"/>
            </a:ext>
          </a:extLst>
        </xdr:cNvPr>
        <xdr:cNvSpPr txBox="1"/>
      </xdr:nvSpPr>
      <xdr:spPr>
        <a:xfrm>
          <a:off x="1069219" y="156030"/>
          <a:ext cx="15277495" cy="696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2400" b="1" cap="all" baseline="0">
              <a:solidFill>
                <a:schemeClr val="bg1"/>
              </a:solidFill>
              <a:latin typeface="Cera Pro" panose="00000400000000000000" pitchFamily="50" charset="0"/>
            </a:rPr>
            <a:t>DISTRIBUIÇÃO DAS ATIVIDADES DIAGNÓSTICAS EM REDE DO 4º BIMESTRE E QUESTIONÁRIOS CONTEXTUAIS  - 2023</a:t>
          </a:r>
        </a:p>
      </xdr:txBody>
    </xdr:sp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8</v>
    <v>993</v>
    <v>1</v>
  </rv>
  <rv s="1">
    <v>8</v>
    <v>1</v>
  </rv>
</rvData>
</file>

<file path=xl/richData/rdrichvaluestructure.xml><?xml version="1.0" encoding="utf-8"?>
<rvStructures xmlns="http://schemas.microsoft.com/office/spreadsheetml/2017/richdata" count="2">
  <s t="_error">
    <k n="colOffset" t="i"/>
    <k n="errorType" t="i"/>
    <k n="rwOffset" t="i"/>
    <k n="subType" t="i"/>
  </s>
  <s t="_error">
    <k n="errorType" t="i"/>
    <k n="propagated" t="b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D68881E-18D5-4793-AEAB-941E37A77649}" name="Tabela4" displayName="Tabela4" ref="B7:AK1011" totalsRowShown="0" dataDxfId="38" headerRowBorderDxfId="39" tableBorderDxfId="37">
  <autoFilter ref="B7:AK1011" xr:uid="{5D68881E-18D5-4793-AEAB-941E37A77649}"/>
  <sortState xmlns:xlrd2="http://schemas.microsoft.com/office/spreadsheetml/2017/richdata2" ref="B8:AK1011">
    <sortCondition ref="C7:C1011"/>
  </sortState>
  <tableColumns count="36">
    <tableColumn id="1" xr3:uid="{9B7E8341-799D-4B60-89AF-A5EFE5281FC9}" name="CRE" dataDxfId="36"/>
    <tableColumn id="2" xr3:uid="{72C981C1-0092-402C-AF09-0D878B6C7E5F}" name="Designação" dataDxfId="35"/>
    <tableColumn id="3" xr3:uid="{0C312836-ACE2-468D-ABDC-BA84253C98E2}" name="Denominação" dataDxfId="34"/>
    <tableColumn id="4" xr3:uid="{8876FDD2-8D2A-474E-ACA8-FF25EF2FA9D5}" name="1º ano  LP" dataDxfId="33">
      <calculatedColumnFormula>AR8</calculatedColumnFormula>
    </tableColumn>
    <tableColumn id="5" xr3:uid="{42D47412-732A-44CE-B4E4-C6343C11F69D}" name="1º ano  MAT" dataDxfId="32">
      <calculatedColumnFormula>Tabela4[[#This Row],[1º ano  LP]]</calculatedColumnFormula>
    </tableColumn>
    <tableColumn id="6" xr3:uid="{BD7739D3-8613-4107-8258-146BC1FA3361}" name="1º ano - APLICADOR LP" dataDxfId="31">
      <calculatedColumnFormula>BH8*2</calculatedColumnFormula>
    </tableColumn>
    <tableColumn id="7" xr3:uid="{5E24EACB-8D8F-4471-993A-5F8C7A87018B}" name="1º ano - APLICADOR MAT" dataDxfId="30">
      <calculatedColumnFormula>Tabela4[[#This Row],[1º ano - APLICADOR LP]]</calculatedColumnFormula>
    </tableColumn>
    <tableColumn id="8" xr3:uid="{25BE67A6-FF17-4334-ACD4-6342F0563AA7}" name="2º ano  LP" dataDxfId="29">
      <calculatedColumnFormula>AS8</calculatedColumnFormula>
    </tableColumn>
    <tableColumn id="9" xr3:uid="{64116BDB-175D-4132-A78B-852BF1584E3A}" name="2º ano  MAT" dataDxfId="28">
      <calculatedColumnFormula>I8</calculatedColumnFormula>
    </tableColumn>
    <tableColumn id="10" xr3:uid="{41A39584-1641-4D14-AA4C-965768622EA4}" name="2º ano - APLICADOR LP" dataDxfId="27">
      <calculatedColumnFormula>BI8*2</calculatedColumnFormula>
    </tableColumn>
    <tableColumn id="11" xr3:uid="{97B1A02E-9018-4428-B15D-982C2021DF4F}" name="2º ano - APLICADOR MAT" dataDxfId="26">
      <calculatedColumnFormula>K8</calculatedColumnFormula>
    </tableColumn>
    <tableColumn id="12" xr3:uid="{3BD187DA-6438-4920-87D2-1131E02D20EC}" name="3º ano  LP" dataDxfId="25">
      <calculatedColumnFormula>AT8</calculatedColumnFormula>
    </tableColumn>
    <tableColumn id="13" xr3:uid="{161344CB-6160-4B40-B6CD-0D26E47CC541}" name="3º ano MAT" dataDxfId="24">
      <calculatedColumnFormula>M8</calculatedColumnFormula>
    </tableColumn>
    <tableColumn id="14" xr3:uid="{40E1D94A-B5D9-405F-8449-6FC26D96F140}" name="3º ano - APLICADOR LP" dataDxfId="23">
      <calculatedColumnFormula>BJ8*2</calculatedColumnFormula>
    </tableColumn>
    <tableColumn id="15" xr3:uid="{B1E8E332-930A-40D9-8B07-33393C29B136}" name="3º ano - APLICADOR MAT" dataDxfId="22">
      <calculatedColumnFormula>O8</calculatedColumnFormula>
    </tableColumn>
    <tableColumn id="16" xr3:uid="{91A41222-E140-424F-B998-363B7A02DDA7}" name="4º ano LP" dataDxfId="21">
      <calculatedColumnFormula>AU8</calculatedColumnFormula>
    </tableColumn>
    <tableColumn id="17" xr3:uid="{F7121E33-8F4B-43F7-955D-1F80BEDBCF0B}" name="4º ano MAT" dataDxfId="20">
      <calculatedColumnFormula>Q8</calculatedColumnFormula>
    </tableColumn>
    <tableColumn id="18" xr3:uid="{5581DF30-042C-449F-94B6-ED9382FCE4DF}" name="5º ano LP" dataDxfId="19">
      <calculatedColumnFormula>AV8</calculatedColumnFormula>
    </tableColumn>
    <tableColumn id="19" xr3:uid="{1504F582-4803-425F-9DB3-F278E0A26799}" name="5º ano MAT" dataDxfId="18">
      <calculatedColumnFormula>S8</calculatedColumnFormula>
    </tableColumn>
    <tableColumn id="20" xr3:uid="{88C59047-2656-43AD-A8E5-56AFFE47E15A}" name="6º ano LP" dataDxfId="17">
      <calculatedColumnFormula>AW8</calculatedColumnFormula>
    </tableColumn>
    <tableColumn id="21" xr3:uid="{7329C7A5-A217-47CF-A6E9-4B25074B555F}" name="6º ano MAT" dataDxfId="16">
      <calculatedColumnFormula>U8</calculatedColumnFormula>
    </tableColumn>
    <tableColumn id="22" xr3:uid="{45CEC2B3-76A6-4B52-99A3-2E349E220566}" name="7º ano LP" dataDxfId="15">
      <calculatedColumnFormula>AX8</calculatedColumnFormula>
    </tableColumn>
    <tableColumn id="23" xr3:uid="{16CEB78D-938F-4333-A29F-E9BCDD208E90}" name="7º ano MAT" dataDxfId="14">
      <calculatedColumnFormula>W8</calculatedColumnFormula>
    </tableColumn>
    <tableColumn id="24" xr3:uid="{48672864-BBDC-47BD-980D-A5B48B05CDC9}" name="8º ano LP" dataDxfId="13">
      <calculatedColumnFormula>AY8</calculatedColumnFormula>
    </tableColumn>
    <tableColumn id="25" xr3:uid="{C4E00208-1375-42DF-BFC1-89180A7DCFB9}" name="8º ano MAT" dataDxfId="12">
      <calculatedColumnFormula>Y8</calculatedColumnFormula>
    </tableColumn>
    <tableColumn id="26" xr3:uid="{41203DEA-6128-42A8-9545-F74B55724CE7}" name="9º ano LP" dataDxfId="11">
      <calculatedColumnFormula>AZ8</calculatedColumnFormula>
    </tableColumn>
    <tableColumn id="27" xr3:uid="{8C43CAB9-CAA3-49CB-99A1-00E74C0836C3}" name="9º ano MAT" dataDxfId="10">
      <calculatedColumnFormula>AA8</calculatedColumnFormula>
    </tableColumn>
    <tableColumn id="28" xr3:uid="{F3C19DD9-621D-4F4F-996A-ECD6AB71AC63}" name="Acelera Carioca LP" dataDxfId="9">
      <calculatedColumnFormula>BA8</calculatedColumnFormula>
    </tableColumn>
    <tableColumn id="29" xr3:uid="{0A679A61-E5EA-4608-9DE4-9892A98797BC}" name="Acelera Carioca MAT" dataDxfId="8">
      <calculatedColumnFormula>AC8</calculatedColumnFormula>
    </tableColumn>
    <tableColumn id="30" xr3:uid="{BE14DE8F-BC5E-4F86-BF12-BB6A76301687}" name="Carioca I LP" dataDxfId="7">
      <calculatedColumnFormula>BB8</calculatedColumnFormula>
    </tableColumn>
    <tableColumn id="31" xr3:uid="{98098977-0E36-481B-BDAD-1EE1A89A36AA}" name="Carioca I MAT" dataDxfId="6">
      <calculatedColumnFormula>AE8</calculatedColumnFormula>
    </tableColumn>
    <tableColumn id="32" xr3:uid="{2D333202-267B-4CD6-ABCE-A2DE7F0752A3}" name="Carioca II LP" dataDxfId="5">
      <calculatedColumnFormula>BC8</calculatedColumnFormula>
    </tableColumn>
    <tableColumn id="35" xr3:uid="{727E80C4-9500-45FD-B9A0-F90E4165253B}" name="Carioca II MAT" dataDxfId="4">
      <calculatedColumnFormula>AG8</calculatedColumnFormula>
    </tableColumn>
    <tableColumn id="33" xr3:uid="{43225E55-3D39-45DA-BFB5-E415518BFB97}" name="Questionário Contextual Família" dataDxfId="3">
      <calculatedColumnFormula>AM8</calculatedColumnFormula>
    </tableColumn>
    <tableColumn id="37" xr3:uid="{EF84AC48-ED6D-4C98-8313-98339F26867E}" name="Questionário Contextual Estudante" dataDxfId="2">
      <calculatedColumnFormula>IFERROR(IF(VLOOKUP(Tabela4[[#This Row],[Designação]],BW:BX,2,0)="SIM",BD8,0),0)</calculatedColumnFormula>
    </tableColumn>
    <tableColumn id="34" xr3:uid="{8206E259-FF81-42F7-B3DC-D201EF8772C8}" name="Total Geral" dataDxfId="1">
      <calculatedColumnFormula>SUM(Tabela4[[#This Row],[1º ano  LP]:[Questionário Contextual Estudante]])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17EDC-D699-4CC6-BA61-53323AF725C8}">
  <dimension ref="B1:BX1046"/>
  <sheetViews>
    <sheetView showGridLines="0"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B1012" sqref="AB1012"/>
    </sheetView>
  </sheetViews>
  <sheetFormatPr defaultColWidth="0" defaultRowHeight="15" zeroHeight="1" x14ac:dyDescent="0.25"/>
  <cols>
    <col min="1" max="1" width="2.28515625" customWidth="1"/>
    <col min="2" max="2" width="5.28515625" style="41" customWidth="1"/>
    <col min="3" max="3" width="9" style="45" customWidth="1"/>
    <col min="4" max="4" width="39.5703125" style="41" customWidth="1"/>
    <col min="5" max="6" width="7.140625" style="41" customWidth="1"/>
    <col min="7" max="8" width="8.7109375" style="41" customWidth="1"/>
    <col min="9" max="10" width="7" style="41" customWidth="1"/>
    <col min="11" max="12" width="8.7109375" style="41" customWidth="1"/>
    <col min="13" max="13" width="7.140625" style="41" customWidth="1"/>
    <col min="14" max="14" width="7" style="41" customWidth="1"/>
    <col min="15" max="16" width="8.7109375" style="41" customWidth="1"/>
    <col min="17" max="28" width="7" style="41" customWidth="1"/>
    <col min="29" max="30" width="8.28515625" style="41" customWidth="1"/>
    <col min="31" max="32" width="8.5703125" style="41" customWidth="1"/>
    <col min="33" max="34" width="9.28515625" style="41" customWidth="1"/>
    <col min="35" max="35" width="12.140625" style="41" customWidth="1"/>
    <col min="36" max="36" width="11.42578125" style="41" customWidth="1"/>
    <col min="37" max="37" width="9.5703125" style="41" customWidth="1"/>
    <col min="38" max="38" width="7.7109375" customWidth="1"/>
    <col min="39" max="41" width="7.7109375" hidden="1"/>
    <col min="42" max="42" width="10.28515625" hidden="1"/>
    <col min="43" max="43" width="9.42578125" hidden="1"/>
    <col min="44" max="16384" width="9.140625" hidden="1"/>
  </cols>
  <sheetData>
    <row r="1" spans="2:76" x14ac:dyDescent="0.25">
      <c r="B1"/>
      <c r="C1" s="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</row>
    <row r="2" spans="2:76" x14ac:dyDescent="0.25">
      <c r="B2"/>
      <c r="C2" s="1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</row>
    <row r="3" spans="2:76" x14ac:dyDescent="0.25">
      <c r="B3"/>
      <c r="C3" s="1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P3">
        <f>4*19</f>
        <v>76</v>
      </c>
    </row>
    <row r="4" spans="2:76" x14ac:dyDescent="0.25">
      <c r="B4"/>
      <c r="C4" s="1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P4">
        <v>553</v>
      </c>
    </row>
    <row r="5" spans="2:76" ht="8.25" customHeight="1" x14ac:dyDescent="0.25">
      <c r="B5"/>
      <c r="C5" s="1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</row>
    <row r="6" spans="2:76" ht="6" customHeight="1" thickBot="1" x14ac:dyDescent="0.3">
      <c r="B6"/>
      <c r="C6" s="1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2:76" ht="46.5" customHeight="1" thickBot="1" x14ac:dyDescent="0.3">
      <c r="B7" s="4" t="s">
        <v>0</v>
      </c>
      <c r="C7" s="31" t="s">
        <v>1</v>
      </c>
      <c r="D7" s="5" t="s">
        <v>2</v>
      </c>
      <c r="E7" s="6" t="s">
        <v>3</v>
      </c>
      <c r="F7" s="6" t="s">
        <v>4</v>
      </c>
      <c r="G7" s="7" t="s">
        <v>5</v>
      </c>
      <c r="H7" s="7" t="s">
        <v>6</v>
      </c>
      <c r="I7" s="8" t="s">
        <v>7</v>
      </c>
      <c r="J7" s="9" t="s">
        <v>8</v>
      </c>
      <c r="K7" s="10" t="s">
        <v>9</v>
      </c>
      <c r="L7" s="11" t="s">
        <v>10</v>
      </c>
      <c r="M7" s="12" t="s">
        <v>11</v>
      </c>
      <c r="N7" s="13" t="s">
        <v>12</v>
      </c>
      <c r="O7" s="14" t="s">
        <v>13</v>
      </c>
      <c r="P7" s="15" t="s">
        <v>14</v>
      </c>
      <c r="Q7" s="16" t="s">
        <v>15</v>
      </c>
      <c r="R7" s="16" t="s">
        <v>16</v>
      </c>
      <c r="S7" s="17" t="s">
        <v>17</v>
      </c>
      <c r="T7" s="17" t="s">
        <v>18</v>
      </c>
      <c r="U7" s="17" t="s">
        <v>19</v>
      </c>
      <c r="V7" s="17" t="s">
        <v>20</v>
      </c>
      <c r="W7" s="17" t="s">
        <v>21</v>
      </c>
      <c r="X7" s="17" t="s">
        <v>22</v>
      </c>
      <c r="Y7" s="17" t="s">
        <v>23</v>
      </c>
      <c r="Z7" s="17" t="s">
        <v>24</v>
      </c>
      <c r="AA7" s="17" t="s">
        <v>25</v>
      </c>
      <c r="AB7" s="17" t="s">
        <v>26</v>
      </c>
      <c r="AC7" s="18" t="s">
        <v>1046</v>
      </c>
      <c r="AD7" s="18" t="s">
        <v>1047</v>
      </c>
      <c r="AE7" s="18" t="s">
        <v>1048</v>
      </c>
      <c r="AF7" s="18" t="s">
        <v>1049</v>
      </c>
      <c r="AG7" s="32" t="s">
        <v>27</v>
      </c>
      <c r="AH7" s="18" t="s">
        <v>28</v>
      </c>
      <c r="AI7" s="50" t="s">
        <v>1056</v>
      </c>
      <c r="AJ7" s="46" t="s">
        <v>1057</v>
      </c>
      <c r="AK7" s="19" t="s">
        <v>29</v>
      </c>
      <c r="AM7" t="s">
        <v>1058</v>
      </c>
      <c r="AN7" t="s">
        <v>1055</v>
      </c>
      <c r="AQ7" s="37" t="s">
        <v>30</v>
      </c>
      <c r="AR7" t="s">
        <v>31</v>
      </c>
      <c r="AS7" t="s">
        <v>32</v>
      </c>
      <c r="AT7" t="s">
        <v>33</v>
      </c>
      <c r="AU7" t="s">
        <v>34</v>
      </c>
      <c r="AV7" t="s">
        <v>35</v>
      </c>
      <c r="AW7" t="s">
        <v>36</v>
      </c>
      <c r="AX7" t="s">
        <v>37</v>
      </c>
      <c r="AY7" t="s">
        <v>38</v>
      </c>
      <c r="AZ7" t="s">
        <v>39</v>
      </c>
      <c r="BA7" t="s">
        <v>1045</v>
      </c>
      <c r="BB7" t="s">
        <v>40</v>
      </c>
      <c r="BC7" t="s">
        <v>41</v>
      </c>
      <c r="BD7" t="s">
        <v>29</v>
      </c>
      <c r="BG7" s="37" t="s">
        <v>30</v>
      </c>
      <c r="BH7" t="s">
        <v>31</v>
      </c>
      <c r="BI7" t="s">
        <v>32</v>
      </c>
      <c r="BJ7" t="s">
        <v>33</v>
      </c>
      <c r="BK7" t="s">
        <v>34</v>
      </c>
      <c r="BL7" t="s">
        <v>35</v>
      </c>
      <c r="BM7" t="s">
        <v>36</v>
      </c>
      <c r="BN7" t="s">
        <v>37</v>
      </c>
      <c r="BO7" t="s">
        <v>38</v>
      </c>
      <c r="BP7" t="s">
        <v>39</v>
      </c>
      <c r="BQ7" t="s">
        <v>1045</v>
      </c>
      <c r="BR7" t="s">
        <v>40</v>
      </c>
      <c r="BS7" t="s">
        <v>41</v>
      </c>
      <c r="BT7" t="s">
        <v>29</v>
      </c>
      <c r="BW7" t="s">
        <v>1053</v>
      </c>
    </row>
    <row r="8" spans="2:76" x14ac:dyDescent="0.25">
      <c r="B8" s="22">
        <v>1</v>
      </c>
      <c r="C8" s="23">
        <v>101001</v>
      </c>
      <c r="D8" s="24" t="s">
        <v>42</v>
      </c>
      <c r="E8" s="25">
        <f>AR8+(4*BH8)</f>
        <v>0</v>
      </c>
      <c r="F8" s="25">
        <f>Tabela4[[#This Row],[1º ano  LP]]</f>
        <v>0</v>
      </c>
      <c r="G8" s="27">
        <f>BH8*2</f>
        <v>0</v>
      </c>
      <c r="H8" s="27">
        <f>Tabela4[[#This Row],[1º ano - APLICADOR LP]]</f>
        <v>0</v>
      </c>
      <c r="I8" s="25">
        <f>AS8+(4*BI8)</f>
        <v>0</v>
      </c>
      <c r="J8" s="25">
        <f>I8</f>
        <v>0</v>
      </c>
      <c r="K8" s="27">
        <f>BI8*2</f>
        <v>0</v>
      </c>
      <c r="L8" s="27">
        <f>K8</f>
        <v>0</v>
      </c>
      <c r="M8" s="25">
        <f>AT8+(4*BJ8)</f>
        <v>0</v>
      </c>
      <c r="N8" s="25">
        <f>M8</f>
        <v>0</v>
      </c>
      <c r="O8" s="27">
        <f>BJ8*2</f>
        <v>0</v>
      </c>
      <c r="P8" s="27">
        <f>O8</f>
        <v>0</v>
      </c>
      <c r="Q8" s="25">
        <f>AU8+(4*BK8)</f>
        <v>0</v>
      </c>
      <c r="R8" s="25">
        <f>Q8</f>
        <v>0</v>
      </c>
      <c r="S8" s="25">
        <f>AV8+(4*BL8)</f>
        <v>0</v>
      </c>
      <c r="T8" s="25">
        <f>S8</f>
        <v>0</v>
      </c>
      <c r="U8" s="25">
        <f>AW8+(4*BM8)</f>
        <v>80</v>
      </c>
      <c r="V8" s="25">
        <f>U8</f>
        <v>80</v>
      </c>
      <c r="W8" s="25">
        <f>AX8+(4*BN8)</f>
        <v>125</v>
      </c>
      <c r="X8" s="25">
        <f>W8</f>
        <v>125</v>
      </c>
      <c r="Y8" s="25">
        <f>AY8+(4*BO8)</f>
        <v>86</v>
      </c>
      <c r="Z8" s="25">
        <f>Y8</f>
        <v>86</v>
      </c>
      <c r="AA8" s="25">
        <f>AZ8+(4*BP8)</f>
        <v>110</v>
      </c>
      <c r="AB8" s="25">
        <f>AA8</f>
        <v>110</v>
      </c>
      <c r="AC8" s="25">
        <f>BA8+(4*BQ8)</f>
        <v>0</v>
      </c>
      <c r="AD8" s="25">
        <f>AC8</f>
        <v>0</v>
      </c>
      <c r="AE8" s="25">
        <f>BB8+(4*BR8)</f>
        <v>0</v>
      </c>
      <c r="AF8" s="27">
        <f>AE8</f>
        <v>0</v>
      </c>
      <c r="AG8" s="27">
        <f>BC8+(4*BS8)</f>
        <v>0</v>
      </c>
      <c r="AH8" s="27">
        <f t="shared" ref="AH8" si="0">AG8</f>
        <v>0</v>
      </c>
      <c r="AI8" s="27">
        <f t="shared" ref="AI8" si="1">AM8</f>
        <v>0</v>
      </c>
      <c r="AJ8" s="27">
        <f>AN8</f>
        <v>0</v>
      </c>
      <c r="AK8" s="26">
        <f>SUM(Tabela4[[#This Row],[1º ano  LP]:[Questionário Contextual Estudante]])</f>
        <v>802</v>
      </c>
      <c r="AM8">
        <f>IFERROR(IF(VLOOKUP(Tabela4[[#This Row],[Designação]],BW:BX,2,0)="SIM",SUM(AR8:AU8)+(4*(SUM(BH8:BK8))),0),0)</f>
        <v>0</v>
      </c>
      <c r="AN8">
        <f>IFERROR(IF(VLOOKUP(Tabela4[[#This Row],[Designação]],BW:BX,2,0)="SIM",SUM(AV8:BC8)+(4*(SUM(BL8:BS8))),0),0)</f>
        <v>0</v>
      </c>
      <c r="AO8">
        <f>IFERROR(VLOOKUP(Tabela4[[#This Row],[Designação]],BW:BX,2,0),0)</f>
        <v>0</v>
      </c>
      <c r="AP8" t="str">
        <f>IF(Tabela4[[#This Row],[Designação]]=AQ8,"SIM","NÃO")</f>
        <v>SIM</v>
      </c>
      <c r="AQ8" s="38">
        <v>101001</v>
      </c>
      <c r="AW8">
        <v>72</v>
      </c>
      <c r="AX8">
        <v>113</v>
      </c>
      <c r="AY8">
        <v>78</v>
      </c>
      <c r="AZ8">
        <v>98</v>
      </c>
      <c r="BD8">
        <v>361</v>
      </c>
      <c r="BF8" t="str">
        <f>IF(AQ8=BG8,"sim","não")</f>
        <v>sim</v>
      </c>
      <c r="BG8" s="38">
        <v>101001</v>
      </c>
      <c r="BM8">
        <v>2</v>
      </c>
      <c r="BN8">
        <v>3</v>
      </c>
      <c r="BO8">
        <v>2</v>
      </c>
      <c r="BP8">
        <v>3</v>
      </c>
      <c r="BT8">
        <v>10</v>
      </c>
      <c r="BW8" s="47">
        <v>101007</v>
      </c>
      <c r="BX8" s="47" t="s">
        <v>1054</v>
      </c>
    </row>
    <row r="9" spans="2:76" x14ac:dyDescent="0.25">
      <c r="B9" s="22">
        <v>1</v>
      </c>
      <c r="C9" s="23">
        <v>101003</v>
      </c>
      <c r="D9" s="24" t="s">
        <v>43</v>
      </c>
      <c r="E9" s="25">
        <f t="shared" ref="E9:E72" si="2">AR9+(4*BH9)</f>
        <v>70</v>
      </c>
      <c r="F9" s="25">
        <f>Tabela4[[#This Row],[1º ano  LP]]</f>
        <v>70</v>
      </c>
      <c r="G9" s="27">
        <f t="shared" ref="G9:G72" si="3">BH9*2</f>
        <v>4</v>
      </c>
      <c r="H9" s="27">
        <f>Tabela4[[#This Row],[1º ano - APLICADOR LP]]</f>
        <v>4</v>
      </c>
      <c r="I9" s="25">
        <f t="shared" ref="I9:I72" si="4">AS9+(4*BI9)</f>
        <v>92</v>
      </c>
      <c r="J9" s="25">
        <f t="shared" ref="J9:J72" si="5">I9</f>
        <v>92</v>
      </c>
      <c r="K9" s="27">
        <f t="shared" ref="K9:K72" si="6">BI9*2</f>
        <v>6</v>
      </c>
      <c r="L9" s="27">
        <f t="shared" ref="L9:L72" si="7">K9</f>
        <v>6</v>
      </c>
      <c r="M9" s="25">
        <f t="shared" ref="M9:M72" si="8">AT9+(4*BJ9)</f>
        <v>106</v>
      </c>
      <c r="N9" s="25">
        <f t="shared" ref="N9:N72" si="9">M9</f>
        <v>106</v>
      </c>
      <c r="O9" s="27">
        <f t="shared" ref="O9:O72" si="10">BJ9*2</f>
        <v>6</v>
      </c>
      <c r="P9" s="27">
        <f t="shared" ref="P9:P72" si="11">O9</f>
        <v>6</v>
      </c>
      <c r="Q9" s="25">
        <f t="shared" ref="Q9:Q72" si="12">AU9+(4*BK9)</f>
        <v>103</v>
      </c>
      <c r="R9" s="25">
        <f t="shared" ref="R9:R72" si="13">Q9</f>
        <v>103</v>
      </c>
      <c r="S9" s="25">
        <f t="shared" ref="S9:S72" si="14">AV9+(4*BL9)</f>
        <v>75</v>
      </c>
      <c r="T9" s="25">
        <f t="shared" ref="T9:T72" si="15">S9</f>
        <v>75</v>
      </c>
      <c r="U9" s="25">
        <f t="shared" ref="U9:U72" si="16">AW9+(4*BM9)</f>
        <v>0</v>
      </c>
      <c r="V9" s="25">
        <f t="shared" ref="V9:V72" si="17">U9</f>
        <v>0</v>
      </c>
      <c r="W9" s="25">
        <f t="shared" ref="W9:W72" si="18">AX9+(4*BN9)</f>
        <v>0</v>
      </c>
      <c r="X9" s="25">
        <f t="shared" ref="X9:X72" si="19">W9</f>
        <v>0</v>
      </c>
      <c r="Y9" s="25">
        <f t="shared" ref="Y9:Y72" si="20">AY9+(4*BO9)</f>
        <v>0</v>
      </c>
      <c r="Z9" s="25">
        <f t="shared" ref="Z9:Z72" si="21">Y9</f>
        <v>0</v>
      </c>
      <c r="AA9" s="25">
        <f t="shared" ref="AA9:AA72" si="22">AZ9+(4*BP9)</f>
        <v>0</v>
      </c>
      <c r="AB9" s="25">
        <f t="shared" ref="AB9:AB72" si="23">AA9</f>
        <v>0</v>
      </c>
      <c r="AC9" s="25">
        <f t="shared" ref="AC9:AC72" si="24">BA9+(4*BQ9)</f>
        <v>0</v>
      </c>
      <c r="AD9" s="25">
        <f t="shared" ref="AD9:AD72" si="25">AC9</f>
        <v>0</v>
      </c>
      <c r="AE9" s="25">
        <f t="shared" ref="AE9:AE72" si="26">BB9+(4*BR9)</f>
        <v>0</v>
      </c>
      <c r="AF9" s="27">
        <f t="shared" ref="AF9:AF72" si="27">AE9</f>
        <v>0</v>
      </c>
      <c r="AG9" s="27">
        <f t="shared" ref="AG9:AG72" si="28">BC9+(4*BS9)</f>
        <v>0</v>
      </c>
      <c r="AH9" s="27">
        <f t="shared" ref="AH9:AH72" si="29">AG9</f>
        <v>0</v>
      </c>
      <c r="AI9" s="27">
        <f t="shared" ref="AI9:AI72" si="30">AM9</f>
        <v>0</v>
      </c>
      <c r="AJ9" s="27">
        <f t="shared" ref="AJ9:AJ72" si="31">AN9</f>
        <v>0</v>
      </c>
      <c r="AK9" s="26">
        <f>SUM(Tabela4[[#This Row],[1º ano  LP]:[Questionário Contextual Estudante]])</f>
        <v>924</v>
      </c>
      <c r="AM9">
        <f>IFERROR(IF(VLOOKUP(Tabela4[[#This Row],[Designação]],BW:BX,2,0)="SIM",SUM(AR9:AU9)+(4*(SUM(BH9:BK9))),0),0)</f>
        <v>0</v>
      </c>
      <c r="AN9">
        <f>IFERROR(IF(VLOOKUP(Tabela4[[#This Row],[Designação]],BW:BX,2,0)="SIM",SUM(AV9:BC9)+(4*(SUM(BL9:BS9))),0),0)</f>
        <v>0</v>
      </c>
      <c r="AO9">
        <f>IFERROR(VLOOKUP(Tabela4[[#This Row],[Designação]],BW:BX,2,0),0)</f>
        <v>0</v>
      </c>
      <c r="AP9" t="str">
        <f>IF(Tabela4[[#This Row],[Designação]]=AQ9,"SIM","NÃO")</f>
        <v>SIM</v>
      </c>
      <c r="AQ9" s="38">
        <v>101003</v>
      </c>
      <c r="AR9">
        <v>62</v>
      </c>
      <c r="AS9">
        <v>80</v>
      </c>
      <c r="AT9">
        <v>94</v>
      </c>
      <c r="AU9">
        <v>91</v>
      </c>
      <c r="AV9">
        <v>67</v>
      </c>
      <c r="BD9">
        <v>394</v>
      </c>
      <c r="BF9" t="str">
        <f t="shared" ref="BF9:BF72" si="32">IF(AQ9=BG9,"sim","não")</f>
        <v>sim</v>
      </c>
      <c r="BG9" s="38">
        <v>101003</v>
      </c>
      <c r="BH9">
        <v>2</v>
      </c>
      <c r="BI9">
        <v>3</v>
      </c>
      <c r="BJ9">
        <v>3</v>
      </c>
      <c r="BK9">
        <v>3</v>
      </c>
      <c r="BL9">
        <v>2</v>
      </c>
      <c r="BT9">
        <v>13</v>
      </c>
      <c r="BW9">
        <v>102006</v>
      </c>
      <c r="BX9" t="s">
        <v>1054</v>
      </c>
    </row>
    <row r="10" spans="2:76" x14ac:dyDescent="0.25">
      <c r="B10" s="22">
        <v>1</v>
      </c>
      <c r="C10" s="23">
        <v>101004</v>
      </c>
      <c r="D10" s="24" t="s">
        <v>44</v>
      </c>
      <c r="E10" s="25">
        <f t="shared" si="2"/>
        <v>25</v>
      </c>
      <c r="F10" s="25">
        <f>Tabela4[[#This Row],[1º ano  LP]]</f>
        <v>25</v>
      </c>
      <c r="G10" s="27">
        <f t="shared" si="3"/>
        <v>2</v>
      </c>
      <c r="H10" s="27">
        <f>Tabela4[[#This Row],[1º ano - APLICADOR LP]]</f>
        <v>2</v>
      </c>
      <c r="I10" s="25">
        <f t="shared" si="4"/>
        <v>29</v>
      </c>
      <c r="J10" s="25">
        <f t="shared" si="5"/>
        <v>29</v>
      </c>
      <c r="K10" s="27">
        <f t="shared" si="6"/>
        <v>2</v>
      </c>
      <c r="L10" s="27">
        <f t="shared" si="7"/>
        <v>2</v>
      </c>
      <c r="M10" s="25">
        <f t="shared" si="8"/>
        <v>70</v>
      </c>
      <c r="N10" s="25">
        <f t="shared" si="9"/>
        <v>70</v>
      </c>
      <c r="O10" s="27">
        <f t="shared" si="10"/>
        <v>4</v>
      </c>
      <c r="P10" s="27">
        <f t="shared" si="11"/>
        <v>4</v>
      </c>
      <c r="Q10" s="25">
        <f t="shared" si="12"/>
        <v>48</v>
      </c>
      <c r="R10" s="25">
        <f t="shared" si="13"/>
        <v>48</v>
      </c>
      <c r="S10" s="25">
        <f t="shared" si="14"/>
        <v>36</v>
      </c>
      <c r="T10" s="25">
        <f t="shared" si="15"/>
        <v>36</v>
      </c>
      <c r="U10" s="25">
        <f t="shared" si="16"/>
        <v>74</v>
      </c>
      <c r="V10" s="25">
        <f t="shared" si="17"/>
        <v>74</v>
      </c>
      <c r="W10" s="25">
        <f t="shared" si="18"/>
        <v>46</v>
      </c>
      <c r="X10" s="25">
        <f t="shared" si="19"/>
        <v>46</v>
      </c>
      <c r="Y10" s="25">
        <f t="shared" si="20"/>
        <v>42</v>
      </c>
      <c r="Z10" s="25">
        <f t="shared" si="21"/>
        <v>42</v>
      </c>
      <c r="AA10" s="25">
        <f t="shared" si="22"/>
        <v>41</v>
      </c>
      <c r="AB10" s="25">
        <f t="shared" si="23"/>
        <v>41</v>
      </c>
      <c r="AC10" s="25">
        <f t="shared" si="24"/>
        <v>27</v>
      </c>
      <c r="AD10" s="25">
        <f t="shared" si="25"/>
        <v>27</v>
      </c>
      <c r="AE10" s="25">
        <f t="shared" si="26"/>
        <v>63</v>
      </c>
      <c r="AF10" s="27">
        <f t="shared" si="27"/>
        <v>63</v>
      </c>
      <c r="AG10" s="27">
        <f t="shared" si="28"/>
        <v>0</v>
      </c>
      <c r="AH10" s="27">
        <f t="shared" si="29"/>
        <v>0</v>
      </c>
      <c r="AI10" s="27">
        <f t="shared" si="30"/>
        <v>0</v>
      </c>
      <c r="AJ10" s="27">
        <f t="shared" si="31"/>
        <v>0</v>
      </c>
      <c r="AK10" s="26">
        <f>SUM(Tabela4[[#This Row],[1º ano  LP]:[Questionário Contextual Estudante]])</f>
        <v>1018</v>
      </c>
      <c r="AM10">
        <f>IFERROR(IF(VLOOKUP(Tabela4[[#This Row],[Designação]],BW:BX,2,0)="SIM",SUM(AR10:AU10)+(4*(SUM(BH10:BK10))),0),0)</f>
        <v>0</v>
      </c>
      <c r="AN10">
        <f>IFERROR(IF(VLOOKUP(Tabela4[[#This Row],[Designação]],BW:BX,2,0)="SIM",SUM(AV10:BC10)+(4*(SUM(BL10:BS10))),0),0)</f>
        <v>0</v>
      </c>
      <c r="AO10">
        <f>IFERROR(VLOOKUP(Tabela4[[#This Row],[Designação]],BW:BX,2,0),0)</f>
        <v>0</v>
      </c>
      <c r="AP10" t="str">
        <f>IF(Tabela4[[#This Row],[Designação]]=AQ10,"SIM","NÃO")</f>
        <v>SIM</v>
      </c>
      <c r="AQ10" s="38">
        <v>101004</v>
      </c>
      <c r="AR10">
        <v>21</v>
      </c>
      <c r="AS10">
        <v>25</v>
      </c>
      <c r="AT10">
        <v>62</v>
      </c>
      <c r="AU10">
        <v>40</v>
      </c>
      <c r="AV10">
        <v>32</v>
      </c>
      <c r="AW10">
        <v>66</v>
      </c>
      <c r="AX10">
        <v>42</v>
      </c>
      <c r="AY10">
        <v>38</v>
      </c>
      <c r="AZ10">
        <v>37</v>
      </c>
      <c r="BA10">
        <v>23</v>
      </c>
      <c r="BB10">
        <v>55</v>
      </c>
      <c r="BD10">
        <v>441</v>
      </c>
      <c r="BF10" t="str">
        <f t="shared" si="32"/>
        <v>sim</v>
      </c>
      <c r="BG10" s="38">
        <v>101004</v>
      </c>
      <c r="BH10">
        <v>1</v>
      </c>
      <c r="BI10">
        <v>1</v>
      </c>
      <c r="BJ10">
        <v>2</v>
      </c>
      <c r="BK10">
        <v>2</v>
      </c>
      <c r="BL10">
        <v>1</v>
      </c>
      <c r="BM10">
        <v>2</v>
      </c>
      <c r="BN10">
        <v>1</v>
      </c>
      <c r="BO10">
        <v>1</v>
      </c>
      <c r="BP10">
        <v>1</v>
      </c>
      <c r="BQ10">
        <v>1</v>
      </c>
      <c r="BR10">
        <v>2</v>
      </c>
      <c r="BT10">
        <v>15</v>
      </c>
      <c r="BW10" s="47">
        <v>102501</v>
      </c>
      <c r="BX10" s="47" t="s">
        <v>1054</v>
      </c>
    </row>
    <row r="11" spans="2:76" x14ac:dyDescent="0.25">
      <c r="B11" s="22">
        <v>1</v>
      </c>
      <c r="C11" s="23">
        <v>101005</v>
      </c>
      <c r="D11" s="24" t="s">
        <v>45</v>
      </c>
      <c r="E11" s="25">
        <f t="shared" si="2"/>
        <v>83</v>
      </c>
      <c r="F11" s="25">
        <f>Tabela4[[#This Row],[1º ano  LP]]</f>
        <v>83</v>
      </c>
      <c r="G11" s="27">
        <f t="shared" si="3"/>
        <v>6</v>
      </c>
      <c r="H11" s="27">
        <f>Tabela4[[#This Row],[1º ano - APLICADOR LP]]</f>
        <v>6</v>
      </c>
      <c r="I11" s="25">
        <f t="shared" si="4"/>
        <v>65</v>
      </c>
      <c r="J11" s="25">
        <f t="shared" si="5"/>
        <v>65</v>
      </c>
      <c r="K11" s="27">
        <f t="shared" si="6"/>
        <v>4</v>
      </c>
      <c r="L11" s="27">
        <f t="shared" si="7"/>
        <v>4</v>
      </c>
      <c r="M11" s="25">
        <f t="shared" si="8"/>
        <v>101</v>
      </c>
      <c r="N11" s="25">
        <f t="shared" si="9"/>
        <v>101</v>
      </c>
      <c r="O11" s="27">
        <f t="shared" si="10"/>
        <v>6</v>
      </c>
      <c r="P11" s="27">
        <f t="shared" si="11"/>
        <v>6</v>
      </c>
      <c r="Q11" s="25">
        <f t="shared" si="12"/>
        <v>76</v>
      </c>
      <c r="R11" s="25">
        <f t="shared" si="13"/>
        <v>76</v>
      </c>
      <c r="S11" s="25">
        <f t="shared" si="14"/>
        <v>65</v>
      </c>
      <c r="T11" s="25">
        <f t="shared" si="15"/>
        <v>65</v>
      </c>
      <c r="U11" s="25">
        <f t="shared" si="16"/>
        <v>75</v>
      </c>
      <c r="V11" s="25">
        <f t="shared" si="17"/>
        <v>75</v>
      </c>
      <c r="W11" s="25">
        <f t="shared" si="18"/>
        <v>0</v>
      </c>
      <c r="X11" s="25">
        <f t="shared" si="19"/>
        <v>0</v>
      </c>
      <c r="Y11" s="25">
        <f t="shared" si="20"/>
        <v>0</v>
      </c>
      <c r="Z11" s="25">
        <f t="shared" si="21"/>
        <v>0</v>
      </c>
      <c r="AA11" s="25">
        <f t="shared" si="22"/>
        <v>0</v>
      </c>
      <c r="AB11" s="25">
        <f t="shared" si="23"/>
        <v>0</v>
      </c>
      <c r="AC11" s="25">
        <f t="shared" si="24"/>
        <v>0</v>
      </c>
      <c r="AD11" s="25">
        <f t="shared" si="25"/>
        <v>0</v>
      </c>
      <c r="AE11" s="25">
        <f t="shared" si="26"/>
        <v>0</v>
      </c>
      <c r="AF11" s="27">
        <f t="shared" si="27"/>
        <v>0</v>
      </c>
      <c r="AG11" s="27">
        <f t="shared" si="28"/>
        <v>0</v>
      </c>
      <c r="AH11" s="27">
        <f t="shared" si="29"/>
        <v>0</v>
      </c>
      <c r="AI11" s="27">
        <f t="shared" si="30"/>
        <v>0</v>
      </c>
      <c r="AJ11" s="27">
        <f t="shared" si="31"/>
        <v>0</v>
      </c>
      <c r="AK11" s="26">
        <f>SUM(Tabela4[[#This Row],[1º ano  LP]:[Questionário Contextual Estudante]])</f>
        <v>962</v>
      </c>
      <c r="AM11">
        <f>IFERROR(IF(VLOOKUP(Tabela4[[#This Row],[Designação]],BW:BX,2,0)="SIM",SUM(AR11:AU11)+(4*(SUM(BH11:BK11))),0),0)</f>
        <v>0</v>
      </c>
      <c r="AN11">
        <f>IFERROR(IF(VLOOKUP(Tabela4[[#This Row],[Designação]],BW:BX,2,0)="SIM",SUM(AV11:BC11)+(4*(SUM(BL11:BS11))),0),0)</f>
        <v>0</v>
      </c>
      <c r="AO11">
        <f>IFERROR(VLOOKUP(Tabela4[[#This Row],[Designação]],BW:BX,2,0),0)</f>
        <v>0</v>
      </c>
      <c r="AP11" t="str">
        <f>IF(Tabela4[[#This Row],[Designação]]=AQ11,"SIM","NÃO")</f>
        <v>SIM</v>
      </c>
      <c r="AQ11" s="38">
        <v>101005</v>
      </c>
      <c r="AR11">
        <v>71</v>
      </c>
      <c r="AS11">
        <v>57</v>
      </c>
      <c r="AT11">
        <v>89</v>
      </c>
      <c r="AU11">
        <v>68</v>
      </c>
      <c r="AV11">
        <v>57</v>
      </c>
      <c r="AW11">
        <v>67</v>
      </c>
      <c r="BD11">
        <v>409</v>
      </c>
      <c r="BF11" t="str">
        <f t="shared" si="32"/>
        <v>sim</v>
      </c>
      <c r="BG11" s="38">
        <v>101005</v>
      </c>
      <c r="BH11">
        <v>3</v>
      </c>
      <c r="BI11">
        <v>2</v>
      </c>
      <c r="BJ11">
        <v>3</v>
      </c>
      <c r="BK11">
        <v>2</v>
      </c>
      <c r="BL11">
        <v>2</v>
      </c>
      <c r="BM11">
        <v>2</v>
      </c>
      <c r="BT11">
        <v>14</v>
      </c>
      <c r="BW11">
        <v>102505</v>
      </c>
      <c r="BX11" t="s">
        <v>1054</v>
      </c>
    </row>
    <row r="12" spans="2:76" x14ac:dyDescent="0.25">
      <c r="B12" s="22">
        <v>1</v>
      </c>
      <c r="C12" s="23">
        <v>101006</v>
      </c>
      <c r="D12" s="24" t="s">
        <v>46</v>
      </c>
      <c r="E12" s="25">
        <f t="shared" si="2"/>
        <v>62</v>
      </c>
      <c r="F12" s="25">
        <f>Tabela4[[#This Row],[1º ano  LP]]</f>
        <v>62</v>
      </c>
      <c r="G12" s="27">
        <f t="shared" si="3"/>
        <v>4</v>
      </c>
      <c r="H12" s="27">
        <f>Tabela4[[#This Row],[1º ano - APLICADOR LP]]</f>
        <v>4</v>
      </c>
      <c r="I12" s="25">
        <f t="shared" si="4"/>
        <v>98</v>
      </c>
      <c r="J12" s="25">
        <f t="shared" si="5"/>
        <v>98</v>
      </c>
      <c r="K12" s="27">
        <f t="shared" si="6"/>
        <v>6</v>
      </c>
      <c r="L12" s="27">
        <f t="shared" si="7"/>
        <v>6</v>
      </c>
      <c r="M12" s="25">
        <f t="shared" si="8"/>
        <v>37</v>
      </c>
      <c r="N12" s="25">
        <f t="shared" si="9"/>
        <v>37</v>
      </c>
      <c r="O12" s="27">
        <f t="shared" si="10"/>
        <v>2</v>
      </c>
      <c r="P12" s="27">
        <f t="shared" si="11"/>
        <v>2</v>
      </c>
      <c r="Q12" s="25">
        <f t="shared" si="12"/>
        <v>36</v>
      </c>
      <c r="R12" s="25">
        <f t="shared" si="13"/>
        <v>36</v>
      </c>
      <c r="S12" s="25">
        <f t="shared" si="14"/>
        <v>39</v>
      </c>
      <c r="T12" s="25">
        <f t="shared" si="15"/>
        <v>39</v>
      </c>
      <c r="U12" s="25">
        <f t="shared" si="16"/>
        <v>0</v>
      </c>
      <c r="V12" s="25">
        <f t="shared" si="17"/>
        <v>0</v>
      </c>
      <c r="W12" s="25">
        <f t="shared" si="18"/>
        <v>0</v>
      </c>
      <c r="X12" s="25">
        <f t="shared" si="19"/>
        <v>0</v>
      </c>
      <c r="Y12" s="25">
        <f t="shared" si="20"/>
        <v>0</v>
      </c>
      <c r="Z12" s="25">
        <f t="shared" si="21"/>
        <v>0</v>
      </c>
      <c r="AA12" s="25">
        <f t="shared" si="22"/>
        <v>0</v>
      </c>
      <c r="AB12" s="25">
        <f t="shared" si="23"/>
        <v>0</v>
      </c>
      <c r="AC12" s="25">
        <f t="shared" si="24"/>
        <v>0</v>
      </c>
      <c r="AD12" s="25">
        <f t="shared" si="25"/>
        <v>0</v>
      </c>
      <c r="AE12" s="25">
        <f t="shared" si="26"/>
        <v>0</v>
      </c>
      <c r="AF12" s="27">
        <f t="shared" si="27"/>
        <v>0</v>
      </c>
      <c r="AG12" s="27">
        <f t="shared" si="28"/>
        <v>0</v>
      </c>
      <c r="AH12" s="27">
        <f t="shared" si="29"/>
        <v>0</v>
      </c>
      <c r="AI12" s="27">
        <f t="shared" si="30"/>
        <v>0</v>
      </c>
      <c r="AJ12" s="27">
        <f t="shared" si="31"/>
        <v>0</v>
      </c>
      <c r="AK12" s="26">
        <f>SUM(Tabela4[[#This Row],[1º ano  LP]:[Questionário Contextual Estudante]])</f>
        <v>568</v>
      </c>
      <c r="AM12">
        <f>IFERROR(IF(VLOOKUP(Tabela4[[#This Row],[Designação]],BW:BX,2,0)="SIM",SUM(AR12:AU12)+(4*(SUM(BH12:BK12))),0),0)</f>
        <v>0</v>
      </c>
      <c r="AN12">
        <f>IFERROR(IF(VLOOKUP(Tabela4[[#This Row],[Designação]],BW:BX,2,0)="SIM",SUM(AV12:BC12)+(4*(SUM(BL12:BS12))),0),0)</f>
        <v>0</v>
      </c>
      <c r="AO12">
        <f>IFERROR(VLOOKUP(Tabela4[[#This Row],[Designação]],BW:BX,2,0),0)</f>
        <v>0</v>
      </c>
      <c r="AP12" t="str">
        <f>IF(Tabela4[[#This Row],[Designação]]=AQ12,"SIM","NÃO")</f>
        <v>SIM</v>
      </c>
      <c r="AQ12" s="38">
        <v>101006</v>
      </c>
      <c r="AR12">
        <v>54</v>
      </c>
      <c r="AS12">
        <v>86</v>
      </c>
      <c r="AT12">
        <v>33</v>
      </c>
      <c r="AU12">
        <v>32</v>
      </c>
      <c r="AV12">
        <v>35</v>
      </c>
      <c r="BD12">
        <v>240</v>
      </c>
      <c r="BF12" t="str">
        <f t="shared" si="32"/>
        <v>sim</v>
      </c>
      <c r="BG12" s="38">
        <v>101006</v>
      </c>
      <c r="BH12">
        <v>2</v>
      </c>
      <c r="BI12">
        <v>3</v>
      </c>
      <c r="BJ12">
        <v>1</v>
      </c>
      <c r="BK12">
        <v>1</v>
      </c>
      <c r="BL12">
        <v>1</v>
      </c>
      <c r="BT12">
        <v>8</v>
      </c>
      <c r="BW12" s="47">
        <v>103004</v>
      </c>
      <c r="BX12" s="47" t="s">
        <v>1054</v>
      </c>
    </row>
    <row r="13" spans="2:76" x14ac:dyDescent="0.25">
      <c r="B13" s="22">
        <v>1</v>
      </c>
      <c r="C13" s="23">
        <v>101007</v>
      </c>
      <c r="D13" s="24" t="s">
        <v>47</v>
      </c>
      <c r="E13" s="25">
        <f t="shared" si="2"/>
        <v>0</v>
      </c>
      <c r="F13" s="25">
        <f>Tabela4[[#This Row],[1º ano  LP]]</f>
        <v>0</v>
      </c>
      <c r="G13" s="27">
        <f t="shared" si="3"/>
        <v>0</v>
      </c>
      <c r="H13" s="27">
        <f>Tabela4[[#This Row],[1º ano - APLICADOR LP]]</f>
        <v>0</v>
      </c>
      <c r="I13" s="25">
        <f t="shared" si="4"/>
        <v>0</v>
      </c>
      <c r="J13" s="25">
        <f t="shared" si="5"/>
        <v>0</v>
      </c>
      <c r="K13" s="27">
        <f t="shared" si="6"/>
        <v>0</v>
      </c>
      <c r="L13" s="27">
        <f t="shared" si="7"/>
        <v>0</v>
      </c>
      <c r="M13" s="25">
        <f t="shared" si="8"/>
        <v>0</v>
      </c>
      <c r="N13" s="25">
        <f t="shared" si="9"/>
        <v>0</v>
      </c>
      <c r="O13" s="27">
        <f t="shared" si="10"/>
        <v>0</v>
      </c>
      <c r="P13" s="27">
        <f t="shared" si="11"/>
        <v>0</v>
      </c>
      <c r="Q13" s="25">
        <f t="shared" si="12"/>
        <v>0</v>
      </c>
      <c r="R13" s="25">
        <f t="shared" si="13"/>
        <v>0</v>
      </c>
      <c r="S13" s="25">
        <f t="shared" si="14"/>
        <v>0</v>
      </c>
      <c r="T13" s="25">
        <f t="shared" si="15"/>
        <v>0</v>
      </c>
      <c r="U13" s="25">
        <f t="shared" si="16"/>
        <v>104</v>
      </c>
      <c r="V13" s="25">
        <f t="shared" si="17"/>
        <v>104</v>
      </c>
      <c r="W13" s="25">
        <f t="shared" si="18"/>
        <v>76</v>
      </c>
      <c r="X13" s="25">
        <f t="shared" si="19"/>
        <v>76</v>
      </c>
      <c r="Y13" s="25">
        <f t="shared" si="20"/>
        <v>35</v>
      </c>
      <c r="Z13" s="25">
        <f t="shared" si="21"/>
        <v>35</v>
      </c>
      <c r="AA13" s="25">
        <f t="shared" si="22"/>
        <v>105</v>
      </c>
      <c r="AB13" s="25">
        <f t="shared" si="23"/>
        <v>105</v>
      </c>
      <c r="AC13" s="25">
        <f t="shared" si="24"/>
        <v>0</v>
      </c>
      <c r="AD13" s="25">
        <f t="shared" si="25"/>
        <v>0</v>
      </c>
      <c r="AE13" s="25">
        <f t="shared" si="26"/>
        <v>54</v>
      </c>
      <c r="AF13" s="27">
        <f t="shared" si="27"/>
        <v>54</v>
      </c>
      <c r="AG13" s="27">
        <f t="shared" si="28"/>
        <v>23</v>
      </c>
      <c r="AH13" s="27">
        <f t="shared" si="29"/>
        <v>23</v>
      </c>
      <c r="AI13" s="27">
        <f t="shared" si="30"/>
        <v>0</v>
      </c>
      <c r="AJ13" s="27">
        <f t="shared" si="31"/>
        <v>397</v>
      </c>
      <c r="AK13" s="26">
        <f>SUM(Tabela4[[#This Row],[1º ano  LP]:[Questionário Contextual Estudante]])</f>
        <v>1191</v>
      </c>
      <c r="AL13" s="49"/>
      <c r="AM13">
        <f>IFERROR(IF(VLOOKUP(Tabela4[[#This Row],[Designação]],BW:BX,2,0)="SIM",SUM(AR13:AU13)+(4*(SUM(BH13:BK13))),0),0)</f>
        <v>0</v>
      </c>
      <c r="AN13">
        <f>IFERROR(IF(VLOOKUP(Tabela4[[#This Row],[Designação]],BW:BX,2,0)="SIM",SUM(AV13:BC13)+(4*(SUM(BL13:BS13))),0),0)</f>
        <v>397</v>
      </c>
      <c r="AO13" t="str">
        <f>IFERROR(VLOOKUP(Tabela4[[#This Row],[Designação]],BW:BX,2,0),0)</f>
        <v>SIM</v>
      </c>
      <c r="AP13" t="str">
        <f>IF(Tabela4[[#This Row],[Designação]]=AQ13,"SIM","NÃO")</f>
        <v>SIM</v>
      </c>
      <c r="AQ13" s="38">
        <v>101007</v>
      </c>
      <c r="AW13">
        <v>92</v>
      </c>
      <c r="AX13">
        <v>68</v>
      </c>
      <c r="AY13">
        <v>31</v>
      </c>
      <c r="AZ13">
        <v>93</v>
      </c>
      <c r="BB13">
        <v>46</v>
      </c>
      <c r="BC13">
        <v>19</v>
      </c>
      <c r="BD13">
        <v>349</v>
      </c>
      <c r="BF13" t="str">
        <f t="shared" si="32"/>
        <v>sim</v>
      </c>
      <c r="BG13" s="38">
        <v>101007</v>
      </c>
      <c r="BM13">
        <v>3</v>
      </c>
      <c r="BN13">
        <v>2</v>
      </c>
      <c r="BO13">
        <v>1</v>
      </c>
      <c r="BP13">
        <v>3</v>
      </c>
      <c r="BR13">
        <v>2</v>
      </c>
      <c r="BS13">
        <v>1</v>
      </c>
      <c r="BT13">
        <v>12</v>
      </c>
      <c r="BW13">
        <v>103006</v>
      </c>
      <c r="BX13" t="s">
        <v>1054</v>
      </c>
    </row>
    <row r="14" spans="2:76" x14ac:dyDescent="0.25">
      <c r="B14" s="22">
        <v>1</v>
      </c>
      <c r="C14" s="23">
        <v>101008</v>
      </c>
      <c r="D14" s="24" t="s">
        <v>48</v>
      </c>
      <c r="E14" s="25">
        <f t="shared" si="2"/>
        <v>165</v>
      </c>
      <c r="F14" s="25">
        <f>Tabela4[[#This Row],[1º ano  LP]]</f>
        <v>165</v>
      </c>
      <c r="G14" s="27">
        <f t="shared" si="3"/>
        <v>10</v>
      </c>
      <c r="H14" s="27">
        <f>Tabela4[[#This Row],[1º ano - APLICADOR LP]]</f>
        <v>10</v>
      </c>
      <c r="I14" s="25">
        <f t="shared" si="4"/>
        <v>129</v>
      </c>
      <c r="J14" s="25">
        <f t="shared" si="5"/>
        <v>129</v>
      </c>
      <c r="K14" s="27">
        <f t="shared" si="6"/>
        <v>8</v>
      </c>
      <c r="L14" s="27">
        <f t="shared" si="7"/>
        <v>8</v>
      </c>
      <c r="M14" s="25">
        <f t="shared" si="8"/>
        <v>207</v>
      </c>
      <c r="N14" s="25">
        <f t="shared" si="9"/>
        <v>207</v>
      </c>
      <c r="O14" s="27">
        <f t="shared" si="10"/>
        <v>12</v>
      </c>
      <c r="P14" s="27">
        <f t="shared" si="11"/>
        <v>12</v>
      </c>
      <c r="Q14" s="25">
        <f t="shared" si="12"/>
        <v>113</v>
      </c>
      <c r="R14" s="25">
        <f t="shared" si="13"/>
        <v>113</v>
      </c>
      <c r="S14" s="25">
        <f t="shared" si="14"/>
        <v>151</v>
      </c>
      <c r="T14" s="25">
        <f t="shared" si="15"/>
        <v>151</v>
      </c>
      <c r="U14" s="25">
        <f t="shared" si="16"/>
        <v>0</v>
      </c>
      <c r="V14" s="25">
        <f t="shared" si="17"/>
        <v>0</v>
      </c>
      <c r="W14" s="25">
        <f t="shared" si="18"/>
        <v>0</v>
      </c>
      <c r="X14" s="25">
        <f t="shared" si="19"/>
        <v>0</v>
      </c>
      <c r="Y14" s="25">
        <f t="shared" si="20"/>
        <v>0</v>
      </c>
      <c r="Z14" s="25">
        <f t="shared" si="21"/>
        <v>0</v>
      </c>
      <c r="AA14" s="25">
        <f t="shared" si="22"/>
        <v>0</v>
      </c>
      <c r="AB14" s="25">
        <f t="shared" si="23"/>
        <v>0</v>
      </c>
      <c r="AC14" s="25">
        <f t="shared" si="24"/>
        <v>0</v>
      </c>
      <c r="AD14" s="25">
        <f t="shared" si="25"/>
        <v>0</v>
      </c>
      <c r="AE14" s="25">
        <f t="shared" si="26"/>
        <v>0</v>
      </c>
      <c r="AF14" s="27">
        <f t="shared" si="27"/>
        <v>0</v>
      </c>
      <c r="AG14" s="27">
        <f t="shared" si="28"/>
        <v>0</v>
      </c>
      <c r="AH14" s="27">
        <f t="shared" si="29"/>
        <v>0</v>
      </c>
      <c r="AI14" s="27">
        <f t="shared" si="30"/>
        <v>0</v>
      </c>
      <c r="AJ14" s="27">
        <f t="shared" si="31"/>
        <v>0</v>
      </c>
      <c r="AK14" s="26">
        <f>SUM(Tabela4[[#This Row],[1º ano  LP]:[Questionário Contextual Estudante]])</f>
        <v>1590</v>
      </c>
      <c r="AM14">
        <f>IFERROR(IF(VLOOKUP(Tabela4[[#This Row],[Designação]],BW:BX,2,0)="SIM",SUM(AR14:AU14)+(4*(SUM(BH14:BK14))),0),0)</f>
        <v>0</v>
      </c>
      <c r="AN14">
        <f>IFERROR(IF(VLOOKUP(Tabela4[[#This Row],[Designação]],BW:BX,2,0)="SIM",SUM(AV14:BC14)+(4*(SUM(BL14:BS14))),0),0)</f>
        <v>0</v>
      </c>
      <c r="AO14">
        <f>IFERROR(VLOOKUP(Tabela4[[#This Row],[Designação]],BW:BX,2,0),0)</f>
        <v>0</v>
      </c>
      <c r="AP14" t="str">
        <f>IF(Tabela4[[#This Row],[Designação]]=AQ14,"SIM","NÃO")</f>
        <v>SIM</v>
      </c>
      <c r="AQ14" s="38">
        <v>101008</v>
      </c>
      <c r="AR14">
        <v>145</v>
      </c>
      <c r="AS14">
        <v>113</v>
      </c>
      <c r="AT14">
        <v>183</v>
      </c>
      <c r="AU14">
        <v>101</v>
      </c>
      <c r="AV14">
        <v>135</v>
      </c>
      <c r="BD14">
        <v>677</v>
      </c>
      <c r="BF14" t="str">
        <f t="shared" si="32"/>
        <v>sim</v>
      </c>
      <c r="BG14" s="38">
        <v>101008</v>
      </c>
      <c r="BH14">
        <v>5</v>
      </c>
      <c r="BI14">
        <v>4</v>
      </c>
      <c r="BJ14">
        <v>6</v>
      </c>
      <c r="BK14">
        <v>3</v>
      </c>
      <c r="BL14">
        <v>4</v>
      </c>
      <c r="BT14">
        <v>22</v>
      </c>
      <c r="BW14" s="47">
        <v>107003</v>
      </c>
      <c r="BX14" s="47" t="s">
        <v>1054</v>
      </c>
    </row>
    <row r="15" spans="2:76" x14ac:dyDescent="0.25">
      <c r="B15" s="22">
        <v>1</v>
      </c>
      <c r="C15" s="23">
        <v>101009</v>
      </c>
      <c r="D15" s="24" t="s">
        <v>49</v>
      </c>
      <c r="E15" s="25">
        <f t="shared" si="2"/>
        <v>0</v>
      </c>
      <c r="F15" s="25">
        <f>Tabela4[[#This Row],[1º ano  LP]]</f>
        <v>0</v>
      </c>
      <c r="G15" s="27">
        <f t="shared" si="3"/>
        <v>0</v>
      </c>
      <c r="H15" s="27">
        <f>Tabela4[[#This Row],[1º ano - APLICADOR LP]]</f>
        <v>0</v>
      </c>
      <c r="I15" s="25">
        <f t="shared" si="4"/>
        <v>0</v>
      </c>
      <c r="J15" s="25">
        <f t="shared" si="5"/>
        <v>0</v>
      </c>
      <c r="K15" s="27">
        <f t="shared" si="6"/>
        <v>0</v>
      </c>
      <c r="L15" s="27">
        <f t="shared" si="7"/>
        <v>0</v>
      </c>
      <c r="M15" s="25">
        <f t="shared" si="8"/>
        <v>0</v>
      </c>
      <c r="N15" s="25">
        <f t="shared" si="9"/>
        <v>0</v>
      </c>
      <c r="O15" s="27">
        <f t="shared" si="10"/>
        <v>0</v>
      </c>
      <c r="P15" s="27">
        <f t="shared" si="11"/>
        <v>0</v>
      </c>
      <c r="Q15" s="25">
        <f t="shared" si="12"/>
        <v>0</v>
      </c>
      <c r="R15" s="25">
        <f t="shared" si="13"/>
        <v>0</v>
      </c>
      <c r="S15" s="25">
        <f t="shared" si="14"/>
        <v>0</v>
      </c>
      <c r="T15" s="25">
        <f t="shared" si="15"/>
        <v>0</v>
      </c>
      <c r="U15" s="25">
        <f t="shared" si="16"/>
        <v>117</v>
      </c>
      <c r="V15" s="25">
        <f t="shared" si="17"/>
        <v>117</v>
      </c>
      <c r="W15" s="25">
        <f t="shared" si="18"/>
        <v>129</v>
      </c>
      <c r="X15" s="25">
        <f t="shared" si="19"/>
        <v>129</v>
      </c>
      <c r="Y15" s="25">
        <f t="shared" si="20"/>
        <v>123</v>
      </c>
      <c r="Z15" s="25">
        <f t="shared" si="21"/>
        <v>123</v>
      </c>
      <c r="AA15" s="25">
        <f t="shared" si="22"/>
        <v>83</v>
      </c>
      <c r="AB15" s="25">
        <f t="shared" si="23"/>
        <v>83</v>
      </c>
      <c r="AC15" s="25">
        <f t="shared" si="24"/>
        <v>60</v>
      </c>
      <c r="AD15" s="25">
        <f t="shared" si="25"/>
        <v>60</v>
      </c>
      <c r="AE15" s="25">
        <f t="shared" si="26"/>
        <v>81</v>
      </c>
      <c r="AF15" s="27">
        <f t="shared" si="27"/>
        <v>81</v>
      </c>
      <c r="AG15" s="27">
        <f t="shared" si="28"/>
        <v>0</v>
      </c>
      <c r="AH15" s="27">
        <f t="shared" si="29"/>
        <v>0</v>
      </c>
      <c r="AI15" s="27">
        <f t="shared" si="30"/>
        <v>0</v>
      </c>
      <c r="AJ15" s="27">
        <f t="shared" si="31"/>
        <v>0</v>
      </c>
      <c r="AK15" s="26">
        <f>SUM(Tabela4[[#This Row],[1º ano  LP]:[Questionário Contextual Estudante]])</f>
        <v>1186</v>
      </c>
      <c r="AM15">
        <f>IFERROR(IF(VLOOKUP(Tabela4[[#This Row],[Designação]],BW:BX,2,0)="SIM",SUM(AR15:AU15)+(4*(SUM(BH15:BK15))),0),0)</f>
        <v>0</v>
      </c>
      <c r="AN15">
        <f>IFERROR(IF(VLOOKUP(Tabela4[[#This Row],[Designação]],BW:BX,2,0)="SIM",SUM(AV15:BC15)+(4*(SUM(BL15:BS15))),0),0)</f>
        <v>0</v>
      </c>
      <c r="AO15">
        <f>IFERROR(VLOOKUP(Tabela4[[#This Row],[Designação]],BW:BX,2,0),0)</f>
        <v>0</v>
      </c>
      <c r="AP15" t="str">
        <f>IF(Tabela4[[#This Row],[Designação]]=AQ15,"SIM","NÃO")</f>
        <v>SIM</v>
      </c>
      <c r="AQ15" s="38">
        <v>101009</v>
      </c>
      <c r="AW15">
        <v>105</v>
      </c>
      <c r="AX15">
        <v>117</v>
      </c>
      <c r="AY15">
        <v>111</v>
      </c>
      <c r="AZ15">
        <v>75</v>
      </c>
      <c r="BA15">
        <v>52</v>
      </c>
      <c r="BB15">
        <v>69</v>
      </c>
      <c r="BD15">
        <v>529</v>
      </c>
      <c r="BF15" t="str">
        <f t="shared" si="32"/>
        <v>sim</v>
      </c>
      <c r="BG15" s="38">
        <v>101009</v>
      </c>
      <c r="BM15">
        <v>3</v>
      </c>
      <c r="BN15">
        <v>3</v>
      </c>
      <c r="BO15">
        <v>3</v>
      </c>
      <c r="BP15">
        <v>2</v>
      </c>
      <c r="BQ15">
        <v>2</v>
      </c>
      <c r="BR15">
        <v>3</v>
      </c>
      <c r="BT15">
        <v>16</v>
      </c>
      <c r="BW15">
        <v>107008</v>
      </c>
      <c r="BX15" t="s">
        <v>1054</v>
      </c>
    </row>
    <row r="16" spans="2:76" x14ac:dyDescent="0.25">
      <c r="B16" s="22">
        <v>1</v>
      </c>
      <c r="C16" s="23">
        <v>101011</v>
      </c>
      <c r="D16" s="24" t="s">
        <v>50</v>
      </c>
      <c r="E16" s="25">
        <f t="shared" si="2"/>
        <v>0</v>
      </c>
      <c r="F16" s="25">
        <f>Tabela4[[#This Row],[1º ano  LP]]</f>
        <v>0</v>
      </c>
      <c r="G16" s="27">
        <f t="shared" si="3"/>
        <v>0</v>
      </c>
      <c r="H16" s="27">
        <f>Tabela4[[#This Row],[1º ano - APLICADOR LP]]</f>
        <v>0</v>
      </c>
      <c r="I16" s="25">
        <f t="shared" si="4"/>
        <v>0</v>
      </c>
      <c r="J16" s="25">
        <f t="shared" si="5"/>
        <v>0</v>
      </c>
      <c r="K16" s="27">
        <f t="shared" si="6"/>
        <v>0</v>
      </c>
      <c r="L16" s="27">
        <f t="shared" si="7"/>
        <v>0</v>
      </c>
      <c r="M16" s="25">
        <f t="shared" si="8"/>
        <v>0</v>
      </c>
      <c r="N16" s="25">
        <f t="shared" si="9"/>
        <v>0</v>
      </c>
      <c r="O16" s="27">
        <f t="shared" si="10"/>
        <v>0</v>
      </c>
      <c r="P16" s="27">
        <f t="shared" si="11"/>
        <v>0</v>
      </c>
      <c r="Q16" s="25">
        <f t="shared" si="12"/>
        <v>0</v>
      </c>
      <c r="R16" s="25">
        <f t="shared" si="13"/>
        <v>0</v>
      </c>
      <c r="S16" s="25">
        <f t="shared" si="14"/>
        <v>0</v>
      </c>
      <c r="T16" s="25">
        <f t="shared" si="15"/>
        <v>0</v>
      </c>
      <c r="U16" s="25">
        <f t="shared" si="16"/>
        <v>120</v>
      </c>
      <c r="V16" s="25">
        <f t="shared" si="17"/>
        <v>120</v>
      </c>
      <c r="W16" s="25">
        <f t="shared" si="18"/>
        <v>125</v>
      </c>
      <c r="X16" s="25">
        <f t="shared" si="19"/>
        <v>125</v>
      </c>
      <c r="Y16" s="25">
        <f t="shared" si="20"/>
        <v>115</v>
      </c>
      <c r="Z16" s="25">
        <f t="shared" si="21"/>
        <v>115</v>
      </c>
      <c r="AA16" s="25">
        <f t="shared" si="22"/>
        <v>115</v>
      </c>
      <c r="AB16" s="25">
        <f t="shared" si="23"/>
        <v>115</v>
      </c>
      <c r="AC16" s="25">
        <f t="shared" si="24"/>
        <v>0</v>
      </c>
      <c r="AD16" s="25">
        <f t="shared" si="25"/>
        <v>0</v>
      </c>
      <c r="AE16" s="25">
        <f t="shared" si="26"/>
        <v>0</v>
      </c>
      <c r="AF16" s="27">
        <f t="shared" si="27"/>
        <v>0</v>
      </c>
      <c r="AG16" s="27">
        <f t="shared" si="28"/>
        <v>0</v>
      </c>
      <c r="AH16" s="27">
        <f t="shared" si="29"/>
        <v>0</v>
      </c>
      <c r="AI16" s="27">
        <f t="shared" si="30"/>
        <v>0</v>
      </c>
      <c r="AJ16" s="27">
        <f t="shared" si="31"/>
        <v>0</v>
      </c>
      <c r="AK16" s="26">
        <f>SUM(Tabela4[[#This Row],[1º ano  LP]:[Questionário Contextual Estudante]])</f>
        <v>950</v>
      </c>
      <c r="AM16">
        <f>IFERROR(IF(VLOOKUP(Tabela4[[#This Row],[Designação]],BW:BX,2,0)="SIM",SUM(AR16:AU16)+(4*(SUM(BH16:BK16))),0),0)</f>
        <v>0</v>
      </c>
      <c r="AN16">
        <f>IFERROR(IF(VLOOKUP(Tabela4[[#This Row],[Designação]],BW:BX,2,0)="SIM",SUM(AV16:BC16)+(4*(SUM(BL16:BS16))),0),0)</f>
        <v>0</v>
      </c>
      <c r="AO16">
        <f>IFERROR(VLOOKUP(Tabela4[[#This Row],[Designação]],BW:BX,2,0),0)</f>
        <v>0</v>
      </c>
      <c r="AP16" t="str">
        <f>IF(Tabela4[[#This Row],[Designação]]=AQ16,"SIM","NÃO")</f>
        <v>SIM</v>
      </c>
      <c r="AQ16" s="38">
        <v>101011</v>
      </c>
      <c r="AW16">
        <v>108</v>
      </c>
      <c r="AX16">
        <v>113</v>
      </c>
      <c r="AY16">
        <v>103</v>
      </c>
      <c r="AZ16">
        <v>103</v>
      </c>
      <c r="BD16">
        <v>427</v>
      </c>
      <c r="BF16" t="str">
        <f t="shared" si="32"/>
        <v>sim</v>
      </c>
      <c r="BG16" s="38">
        <v>101011</v>
      </c>
      <c r="BM16">
        <v>3</v>
      </c>
      <c r="BN16">
        <v>3</v>
      </c>
      <c r="BO16">
        <v>3</v>
      </c>
      <c r="BP16">
        <v>3</v>
      </c>
      <c r="BT16">
        <v>12</v>
      </c>
      <c r="BW16" s="47">
        <v>107011</v>
      </c>
      <c r="BX16" s="47" t="s">
        <v>1054</v>
      </c>
    </row>
    <row r="17" spans="2:76" x14ac:dyDescent="0.25">
      <c r="B17" s="22">
        <v>1</v>
      </c>
      <c r="C17" s="23">
        <v>101012</v>
      </c>
      <c r="D17" s="24" t="s">
        <v>51</v>
      </c>
      <c r="E17" s="25">
        <f t="shared" si="2"/>
        <v>29</v>
      </c>
      <c r="F17" s="25">
        <f>Tabela4[[#This Row],[1º ano  LP]]</f>
        <v>29</v>
      </c>
      <c r="G17" s="27">
        <f t="shared" si="3"/>
        <v>2</v>
      </c>
      <c r="H17" s="27">
        <f>Tabela4[[#This Row],[1º ano - APLICADOR LP]]</f>
        <v>2</v>
      </c>
      <c r="I17" s="25">
        <f t="shared" si="4"/>
        <v>83</v>
      </c>
      <c r="J17" s="25">
        <f t="shared" si="5"/>
        <v>83</v>
      </c>
      <c r="K17" s="27">
        <f t="shared" si="6"/>
        <v>6</v>
      </c>
      <c r="L17" s="27">
        <f t="shared" si="7"/>
        <v>6</v>
      </c>
      <c r="M17" s="25">
        <f t="shared" si="8"/>
        <v>26</v>
      </c>
      <c r="N17" s="25">
        <f t="shared" si="9"/>
        <v>26</v>
      </c>
      <c r="O17" s="27">
        <f t="shared" si="10"/>
        <v>2</v>
      </c>
      <c r="P17" s="27">
        <f t="shared" si="11"/>
        <v>2</v>
      </c>
      <c r="Q17" s="25">
        <f t="shared" si="12"/>
        <v>112</v>
      </c>
      <c r="R17" s="25">
        <f t="shared" si="13"/>
        <v>112</v>
      </c>
      <c r="S17" s="25">
        <f t="shared" si="14"/>
        <v>29</v>
      </c>
      <c r="T17" s="25">
        <f t="shared" si="15"/>
        <v>29</v>
      </c>
      <c r="U17" s="25">
        <f t="shared" si="16"/>
        <v>0</v>
      </c>
      <c r="V17" s="25">
        <f t="shared" si="17"/>
        <v>0</v>
      </c>
      <c r="W17" s="25">
        <f t="shared" si="18"/>
        <v>0</v>
      </c>
      <c r="X17" s="25">
        <f t="shared" si="19"/>
        <v>0</v>
      </c>
      <c r="Y17" s="25">
        <f t="shared" si="20"/>
        <v>0</v>
      </c>
      <c r="Z17" s="25">
        <f t="shared" si="21"/>
        <v>0</v>
      </c>
      <c r="AA17" s="25">
        <f t="shared" si="22"/>
        <v>0</v>
      </c>
      <c r="AB17" s="25">
        <f t="shared" si="23"/>
        <v>0</v>
      </c>
      <c r="AC17" s="25">
        <f t="shared" si="24"/>
        <v>0</v>
      </c>
      <c r="AD17" s="25">
        <f t="shared" si="25"/>
        <v>0</v>
      </c>
      <c r="AE17" s="25">
        <f t="shared" si="26"/>
        <v>0</v>
      </c>
      <c r="AF17" s="27">
        <f t="shared" si="27"/>
        <v>0</v>
      </c>
      <c r="AG17" s="27">
        <f t="shared" si="28"/>
        <v>0</v>
      </c>
      <c r="AH17" s="27">
        <f t="shared" si="29"/>
        <v>0</v>
      </c>
      <c r="AI17" s="27">
        <f t="shared" si="30"/>
        <v>0</v>
      </c>
      <c r="AJ17" s="27">
        <f t="shared" si="31"/>
        <v>0</v>
      </c>
      <c r="AK17" s="26">
        <f>SUM(Tabela4[[#This Row],[1º ano  LP]:[Questionário Contextual Estudante]])</f>
        <v>578</v>
      </c>
      <c r="AM17">
        <f>IFERROR(IF(VLOOKUP(Tabela4[[#This Row],[Designação]],BW:BX,2,0)="SIM",SUM(AR17:AU17)+(4*(SUM(BH17:BK17))),0),0)</f>
        <v>0</v>
      </c>
      <c r="AN17">
        <f>IFERROR(IF(VLOOKUP(Tabela4[[#This Row],[Designação]],BW:BX,2,0)="SIM",SUM(AV17:BC17)+(4*(SUM(BL17:BS17))),0),0)</f>
        <v>0</v>
      </c>
      <c r="AO17">
        <f>IFERROR(VLOOKUP(Tabela4[[#This Row],[Designação]],BW:BX,2,0),0)</f>
        <v>0</v>
      </c>
      <c r="AP17" t="str">
        <f>IF(Tabela4[[#This Row],[Designação]]=AQ17,"SIM","NÃO")</f>
        <v>SIM</v>
      </c>
      <c r="AQ17" s="38">
        <v>101012</v>
      </c>
      <c r="AR17">
        <v>25</v>
      </c>
      <c r="AS17">
        <v>71</v>
      </c>
      <c r="AT17">
        <v>22</v>
      </c>
      <c r="AU17">
        <v>96</v>
      </c>
      <c r="AV17">
        <v>25</v>
      </c>
      <c r="BD17">
        <v>239</v>
      </c>
      <c r="BF17" t="str">
        <f t="shared" si="32"/>
        <v>sim</v>
      </c>
      <c r="BG17" s="38">
        <v>101012</v>
      </c>
      <c r="BH17">
        <v>1</v>
      </c>
      <c r="BI17">
        <v>3</v>
      </c>
      <c r="BJ17">
        <v>1</v>
      </c>
      <c r="BK17">
        <v>4</v>
      </c>
      <c r="BL17">
        <v>1</v>
      </c>
      <c r="BT17">
        <v>10</v>
      </c>
      <c r="BW17">
        <v>204001</v>
      </c>
      <c r="BX17" t="s">
        <v>1054</v>
      </c>
    </row>
    <row r="18" spans="2:76" x14ac:dyDescent="0.25">
      <c r="B18" s="22">
        <v>1</v>
      </c>
      <c r="C18" s="23">
        <v>101501</v>
      </c>
      <c r="D18" s="24" t="s">
        <v>52</v>
      </c>
      <c r="E18" s="25">
        <f t="shared" si="2"/>
        <v>190</v>
      </c>
      <c r="F18" s="25">
        <f>Tabela4[[#This Row],[1º ano  LP]]</f>
        <v>190</v>
      </c>
      <c r="G18" s="27">
        <f t="shared" si="3"/>
        <v>12</v>
      </c>
      <c r="H18" s="27">
        <f>Tabela4[[#This Row],[1º ano - APLICADOR LP]]</f>
        <v>12</v>
      </c>
      <c r="I18" s="25">
        <f t="shared" si="4"/>
        <v>141</v>
      </c>
      <c r="J18" s="25">
        <f t="shared" si="5"/>
        <v>141</v>
      </c>
      <c r="K18" s="27">
        <f t="shared" si="6"/>
        <v>8</v>
      </c>
      <c r="L18" s="27">
        <f t="shared" si="7"/>
        <v>8</v>
      </c>
      <c r="M18" s="25">
        <f t="shared" si="8"/>
        <v>179</v>
      </c>
      <c r="N18" s="25">
        <f t="shared" si="9"/>
        <v>179</v>
      </c>
      <c r="O18" s="27">
        <f t="shared" si="10"/>
        <v>10</v>
      </c>
      <c r="P18" s="27">
        <f t="shared" si="11"/>
        <v>10</v>
      </c>
      <c r="Q18" s="25">
        <f t="shared" si="12"/>
        <v>129</v>
      </c>
      <c r="R18" s="25">
        <f t="shared" si="13"/>
        <v>129</v>
      </c>
      <c r="S18" s="25">
        <f t="shared" si="14"/>
        <v>176</v>
      </c>
      <c r="T18" s="25">
        <f t="shared" si="15"/>
        <v>176</v>
      </c>
      <c r="U18" s="25">
        <f t="shared" si="16"/>
        <v>32</v>
      </c>
      <c r="V18" s="25">
        <f t="shared" si="17"/>
        <v>32</v>
      </c>
      <c r="W18" s="25">
        <f t="shared" si="18"/>
        <v>0</v>
      </c>
      <c r="X18" s="25">
        <f t="shared" si="19"/>
        <v>0</v>
      </c>
      <c r="Y18" s="25">
        <f t="shared" si="20"/>
        <v>0</v>
      </c>
      <c r="Z18" s="25">
        <f t="shared" si="21"/>
        <v>0</v>
      </c>
      <c r="AA18" s="25">
        <f t="shared" si="22"/>
        <v>0</v>
      </c>
      <c r="AB18" s="25">
        <f t="shared" si="23"/>
        <v>0</v>
      </c>
      <c r="AC18" s="25">
        <f t="shared" si="24"/>
        <v>0</v>
      </c>
      <c r="AD18" s="25">
        <f t="shared" si="25"/>
        <v>0</v>
      </c>
      <c r="AE18" s="25">
        <f t="shared" si="26"/>
        <v>0</v>
      </c>
      <c r="AF18" s="27">
        <f t="shared" si="27"/>
        <v>0</v>
      </c>
      <c r="AG18" s="27">
        <f t="shared" si="28"/>
        <v>0</v>
      </c>
      <c r="AH18" s="27">
        <f t="shared" si="29"/>
        <v>0</v>
      </c>
      <c r="AI18" s="27">
        <f t="shared" si="30"/>
        <v>0</v>
      </c>
      <c r="AJ18" s="27">
        <f t="shared" si="31"/>
        <v>0</v>
      </c>
      <c r="AK18" s="26">
        <f>SUM(Tabela4[[#This Row],[1º ano  LP]:[Questionário Contextual Estudante]])</f>
        <v>1754</v>
      </c>
      <c r="AM18">
        <f>IFERROR(IF(VLOOKUP(Tabela4[[#This Row],[Designação]],BW:BX,2,0)="SIM",SUM(AR18:AU18)+(4*(SUM(BH18:BK18))),0),0)</f>
        <v>0</v>
      </c>
      <c r="AN18">
        <f>IFERROR(IF(VLOOKUP(Tabela4[[#This Row],[Designação]],BW:BX,2,0)="SIM",SUM(AV18:BC18)+(4*(SUM(BL18:BS18))),0),0)</f>
        <v>0</v>
      </c>
      <c r="AO18">
        <f>IFERROR(VLOOKUP(Tabela4[[#This Row],[Designação]],BW:BX,2,0),0)</f>
        <v>0</v>
      </c>
      <c r="AP18" t="str">
        <f>IF(Tabela4[[#This Row],[Designação]]=AQ18,"SIM","NÃO")</f>
        <v>SIM</v>
      </c>
      <c r="AQ18" s="38">
        <v>101501</v>
      </c>
      <c r="AR18">
        <v>166</v>
      </c>
      <c r="AS18">
        <v>125</v>
      </c>
      <c r="AT18">
        <v>159</v>
      </c>
      <c r="AU18">
        <v>113</v>
      </c>
      <c r="AV18">
        <v>156</v>
      </c>
      <c r="AW18">
        <v>28</v>
      </c>
      <c r="BD18">
        <v>747</v>
      </c>
      <c r="BF18" t="str">
        <f t="shared" si="32"/>
        <v>sim</v>
      </c>
      <c r="BG18" s="38">
        <v>101501</v>
      </c>
      <c r="BH18">
        <v>6</v>
      </c>
      <c r="BI18">
        <v>4</v>
      </c>
      <c r="BJ18">
        <v>5</v>
      </c>
      <c r="BK18">
        <v>4</v>
      </c>
      <c r="BL18">
        <v>5</v>
      </c>
      <c r="BM18">
        <v>1</v>
      </c>
      <c r="BT18">
        <v>25</v>
      </c>
      <c r="BW18" s="47">
        <v>204002</v>
      </c>
      <c r="BX18" s="47" t="s">
        <v>1054</v>
      </c>
    </row>
    <row r="19" spans="2:76" x14ac:dyDescent="0.25">
      <c r="B19" s="22">
        <v>1</v>
      </c>
      <c r="C19" s="23">
        <v>102001</v>
      </c>
      <c r="D19" s="24" t="s">
        <v>53</v>
      </c>
      <c r="E19" s="25">
        <f t="shared" si="2"/>
        <v>0</v>
      </c>
      <c r="F19" s="25">
        <f>Tabela4[[#This Row],[1º ano  LP]]</f>
        <v>0</v>
      </c>
      <c r="G19" s="27">
        <f t="shared" si="3"/>
        <v>0</v>
      </c>
      <c r="H19" s="27">
        <f>Tabela4[[#This Row],[1º ano - APLICADOR LP]]</f>
        <v>0</v>
      </c>
      <c r="I19" s="25">
        <f t="shared" si="4"/>
        <v>0</v>
      </c>
      <c r="J19" s="25">
        <f t="shared" si="5"/>
        <v>0</v>
      </c>
      <c r="K19" s="27">
        <f t="shared" si="6"/>
        <v>0</v>
      </c>
      <c r="L19" s="27">
        <f t="shared" si="7"/>
        <v>0</v>
      </c>
      <c r="M19" s="25">
        <f t="shared" si="8"/>
        <v>0</v>
      </c>
      <c r="N19" s="25">
        <f t="shared" si="9"/>
        <v>0</v>
      </c>
      <c r="O19" s="27">
        <f t="shared" si="10"/>
        <v>0</v>
      </c>
      <c r="P19" s="27">
        <f t="shared" si="11"/>
        <v>0</v>
      </c>
      <c r="Q19" s="25">
        <f t="shared" si="12"/>
        <v>0</v>
      </c>
      <c r="R19" s="25">
        <f t="shared" si="13"/>
        <v>0</v>
      </c>
      <c r="S19" s="25">
        <f t="shared" si="14"/>
        <v>0</v>
      </c>
      <c r="T19" s="25">
        <f t="shared" si="15"/>
        <v>0</v>
      </c>
      <c r="U19" s="25">
        <f t="shared" si="16"/>
        <v>69</v>
      </c>
      <c r="V19" s="25">
        <f t="shared" si="17"/>
        <v>69</v>
      </c>
      <c r="W19" s="25">
        <f t="shared" si="18"/>
        <v>78</v>
      </c>
      <c r="X19" s="25">
        <f t="shared" si="19"/>
        <v>78</v>
      </c>
      <c r="Y19" s="25">
        <f t="shared" si="20"/>
        <v>79</v>
      </c>
      <c r="Z19" s="25">
        <f t="shared" si="21"/>
        <v>79</v>
      </c>
      <c r="AA19" s="25">
        <f t="shared" si="22"/>
        <v>79</v>
      </c>
      <c r="AB19" s="25">
        <f t="shared" si="23"/>
        <v>79</v>
      </c>
      <c r="AC19" s="25">
        <f t="shared" si="24"/>
        <v>0</v>
      </c>
      <c r="AD19" s="25">
        <f t="shared" si="25"/>
        <v>0</v>
      </c>
      <c r="AE19" s="25">
        <f t="shared" si="26"/>
        <v>27</v>
      </c>
      <c r="AF19" s="27">
        <f t="shared" si="27"/>
        <v>27</v>
      </c>
      <c r="AG19" s="27">
        <f t="shared" si="28"/>
        <v>0</v>
      </c>
      <c r="AH19" s="27">
        <f t="shared" si="29"/>
        <v>0</v>
      </c>
      <c r="AI19" s="27">
        <f t="shared" si="30"/>
        <v>0</v>
      </c>
      <c r="AJ19" s="27">
        <f t="shared" si="31"/>
        <v>0</v>
      </c>
      <c r="AK19" s="26">
        <f>SUM(Tabela4[[#This Row],[1º ano  LP]:[Questionário Contextual Estudante]])</f>
        <v>664</v>
      </c>
      <c r="AM19">
        <f>IFERROR(IF(VLOOKUP(Tabela4[[#This Row],[Designação]],BW:BX,2,0)="SIM",SUM(AR19:AU19)+(4*(SUM(BH19:BK19))),0),0)</f>
        <v>0</v>
      </c>
      <c r="AN19">
        <f>IFERROR(IF(VLOOKUP(Tabela4[[#This Row],[Designação]],BW:BX,2,0)="SIM",SUM(AV19:BC19)+(4*(SUM(BL19:BS19))),0),0)</f>
        <v>0</v>
      </c>
      <c r="AO19">
        <f>IFERROR(VLOOKUP(Tabela4[[#This Row],[Designação]],BW:BX,2,0),0)</f>
        <v>0</v>
      </c>
      <c r="AP19" t="str">
        <f>IF(Tabela4[[#This Row],[Designação]]=AQ19,"SIM","NÃO")</f>
        <v>SIM</v>
      </c>
      <c r="AQ19" s="38">
        <v>102001</v>
      </c>
      <c r="AW19">
        <v>61</v>
      </c>
      <c r="AX19">
        <v>70</v>
      </c>
      <c r="AY19">
        <v>71</v>
      </c>
      <c r="AZ19">
        <v>71</v>
      </c>
      <c r="BB19">
        <v>23</v>
      </c>
      <c r="BD19">
        <v>296</v>
      </c>
      <c r="BF19" t="str">
        <f t="shared" si="32"/>
        <v>sim</v>
      </c>
      <c r="BG19" s="38">
        <v>102001</v>
      </c>
      <c r="BM19">
        <v>2</v>
      </c>
      <c r="BN19">
        <v>2</v>
      </c>
      <c r="BO19">
        <v>2</v>
      </c>
      <c r="BP19">
        <v>2</v>
      </c>
      <c r="BR19">
        <v>1</v>
      </c>
      <c r="BT19">
        <v>9</v>
      </c>
      <c r="BW19">
        <v>204003</v>
      </c>
      <c r="BX19" t="s">
        <v>1054</v>
      </c>
    </row>
    <row r="20" spans="2:76" x14ac:dyDescent="0.25">
      <c r="B20" s="22">
        <v>1</v>
      </c>
      <c r="C20" s="23">
        <v>102002</v>
      </c>
      <c r="D20" s="24" t="s">
        <v>54</v>
      </c>
      <c r="E20" s="25">
        <f t="shared" si="2"/>
        <v>51</v>
      </c>
      <c r="F20" s="25">
        <f>Tabela4[[#This Row],[1º ano  LP]]</f>
        <v>51</v>
      </c>
      <c r="G20" s="27">
        <f t="shared" si="3"/>
        <v>4</v>
      </c>
      <c r="H20" s="27">
        <f>Tabela4[[#This Row],[1º ano - APLICADOR LP]]</f>
        <v>4</v>
      </c>
      <c r="I20" s="25">
        <f t="shared" si="4"/>
        <v>55</v>
      </c>
      <c r="J20" s="25">
        <f t="shared" si="5"/>
        <v>55</v>
      </c>
      <c r="K20" s="27">
        <f t="shared" si="6"/>
        <v>4</v>
      </c>
      <c r="L20" s="27">
        <f t="shared" si="7"/>
        <v>4</v>
      </c>
      <c r="M20" s="25">
        <f t="shared" si="8"/>
        <v>35</v>
      </c>
      <c r="N20" s="25">
        <f t="shared" si="9"/>
        <v>35</v>
      </c>
      <c r="O20" s="27">
        <f t="shared" si="10"/>
        <v>2</v>
      </c>
      <c r="P20" s="27">
        <f t="shared" si="11"/>
        <v>2</v>
      </c>
      <c r="Q20" s="25">
        <f t="shared" si="12"/>
        <v>63</v>
      </c>
      <c r="R20" s="25">
        <f t="shared" si="13"/>
        <v>63</v>
      </c>
      <c r="S20" s="25">
        <f t="shared" si="14"/>
        <v>34</v>
      </c>
      <c r="T20" s="25">
        <f t="shared" si="15"/>
        <v>34</v>
      </c>
      <c r="U20" s="25">
        <f t="shared" si="16"/>
        <v>0</v>
      </c>
      <c r="V20" s="25">
        <f t="shared" si="17"/>
        <v>0</v>
      </c>
      <c r="W20" s="25">
        <f t="shared" si="18"/>
        <v>0</v>
      </c>
      <c r="X20" s="25">
        <f t="shared" si="19"/>
        <v>0</v>
      </c>
      <c r="Y20" s="25">
        <f t="shared" si="20"/>
        <v>0</v>
      </c>
      <c r="Z20" s="25">
        <f t="shared" si="21"/>
        <v>0</v>
      </c>
      <c r="AA20" s="25">
        <f t="shared" si="22"/>
        <v>0</v>
      </c>
      <c r="AB20" s="25">
        <f t="shared" si="23"/>
        <v>0</v>
      </c>
      <c r="AC20" s="25">
        <f t="shared" si="24"/>
        <v>0</v>
      </c>
      <c r="AD20" s="25">
        <f t="shared" si="25"/>
        <v>0</v>
      </c>
      <c r="AE20" s="25">
        <f t="shared" si="26"/>
        <v>0</v>
      </c>
      <c r="AF20" s="27">
        <f t="shared" si="27"/>
        <v>0</v>
      </c>
      <c r="AG20" s="27">
        <f t="shared" si="28"/>
        <v>0</v>
      </c>
      <c r="AH20" s="27">
        <f t="shared" si="29"/>
        <v>0</v>
      </c>
      <c r="AI20" s="27">
        <f t="shared" si="30"/>
        <v>0</v>
      </c>
      <c r="AJ20" s="27">
        <f t="shared" si="31"/>
        <v>0</v>
      </c>
      <c r="AK20" s="26">
        <f>SUM(Tabela4[[#This Row],[1º ano  LP]:[Questionário Contextual Estudante]])</f>
        <v>496</v>
      </c>
      <c r="AM20">
        <f>IFERROR(IF(VLOOKUP(Tabela4[[#This Row],[Designação]],BW:BX,2,0)="SIM",SUM(AR20:AU20)+(4*(SUM(BH20:BK20))),0),0)</f>
        <v>0</v>
      </c>
      <c r="AN20">
        <f>IFERROR(IF(VLOOKUP(Tabela4[[#This Row],[Designação]],BW:BX,2,0)="SIM",SUM(AV20:BC20)+(4*(SUM(BL20:BS20))),0),0)</f>
        <v>0</v>
      </c>
      <c r="AO20">
        <f>IFERROR(VLOOKUP(Tabela4[[#This Row],[Designação]],BW:BX,2,0),0)</f>
        <v>0</v>
      </c>
      <c r="AP20" t="str">
        <f>IF(Tabela4[[#This Row],[Designação]]=AQ20,"SIM","NÃO")</f>
        <v>SIM</v>
      </c>
      <c r="AQ20" s="38">
        <v>102002</v>
      </c>
      <c r="AR20">
        <v>43</v>
      </c>
      <c r="AS20">
        <v>47</v>
      </c>
      <c r="AT20">
        <v>31</v>
      </c>
      <c r="AU20">
        <v>55</v>
      </c>
      <c r="AV20">
        <v>30</v>
      </c>
      <c r="BD20">
        <v>206</v>
      </c>
      <c r="BF20" t="str">
        <f t="shared" si="32"/>
        <v>sim</v>
      </c>
      <c r="BG20" s="38">
        <v>102002</v>
      </c>
      <c r="BH20">
        <v>2</v>
      </c>
      <c r="BI20">
        <v>2</v>
      </c>
      <c r="BJ20">
        <v>1</v>
      </c>
      <c r="BK20">
        <v>2</v>
      </c>
      <c r="BL20">
        <v>1</v>
      </c>
      <c r="BT20">
        <v>8</v>
      </c>
      <c r="BW20" s="47">
        <v>204015</v>
      </c>
      <c r="BX20" s="47" t="s">
        <v>1054</v>
      </c>
    </row>
    <row r="21" spans="2:76" x14ac:dyDescent="0.25">
      <c r="B21" s="22">
        <v>1</v>
      </c>
      <c r="C21" s="23">
        <v>102004</v>
      </c>
      <c r="D21" s="24" t="s">
        <v>55</v>
      </c>
      <c r="E21" s="25">
        <f t="shared" si="2"/>
        <v>0</v>
      </c>
      <c r="F21" s="25">
        <f>Tabela4[[#This Row],[1º ano  LP]]</f>
        <v>0</v>
      </c>
      <c r="G21" s="27">
        <f t="shared" si="3"/>
        <v>0</v>
      </c>
      <c r="H21" s="27">
        <f>Tabela4[[#This Row],[1º ano - APLICADOR LP]]</f>
        <v>0</v>
      </c>
      <c r="I21" s="25">
        <f t="shared" si="4"/>
        <v>0</v>
      </c>
      <c r="J21" s="25">
        <f t="shared" si="5"/>
        <v>0</v>
      </c>
      <c r="K21" s="27">
        <f t="shared" si="6"/>
        <v>0</v>
      </c>
      <c r="L21" s="27">
        <f t="shared" si="7"/>
        <v>0</v>
      </c>
      <c r="M21" s="25">
        <f t="shared" si="8"/>
        <v>0</v>
      </c>
      <c r="N21" s="25">
        <f t="shared" si="9"/>
        <v>0</v>
      </c>
      <c r="O21" s="27">
        <f t="shared" si="10"/>
        <v>0</v>
      </c>
      <c r="P21" s="27">
        <f t="shared" si="11"/>
        <v>0</v>
      </c>
      <c r="Q21" s="25">
        <f t="shared" si="12"/>
        <v>0</v>
      </c>
      <c r="R21" s="25">
        <f t="shared" si="13"/>
        <v>0</v>
      </c>
      <c r="S21" s="25">
        <f t="shared" si="14"/>
        <v>0</v>
      </c>
      <c r="T21" s="25">
        <f t="shared" si="15"/>
        <v>0</v>
      </c>
      <c r="U21" s="25">
        <f t="shared" si="16"/>
        <v>78</v>
      </c>
      <c r="V21" s="25">
        <f t="shared" si="17"/>
        <v>78</v>
      </c>
      <c r="W21" s="25">
        <f t="shared" si="18"/>
        <v>77</v>
      </c>
      <c r="X21" s="25">
        <f t="shared" si="19"/>
        <v>77</v>
      </c>
      <c r="Y21" s="25">
        <f t="shared" si="20"/>
        <v>88</v>
      </c>
      <c r="Z21" s="25">
        <f t="shared" si="21"/>
        <v>88</v>
      </c>
      <c r="AA21" s="25">
        <f t="shared" si="22"/>
        <v>38</v>
      </c>
      <c r="AB21" s="25">
        <f t="shared" si="23"/>
        <v>38</v>
      </c>
      <c r="AC21" s="25">
        <f t="shared" si="24"/>
        <v>24</v>
      </c>
      <c r="AD21" s="25">
        <f t="shared" si="25"/>
        <v>24</v>
      </c>
      <c r="AE21" s="25">
        <f t="shared" si="26"/>
        <v>0</v>
      </c>
      <c r="AF21" s="27">
        <f t="shared" si="27"/>
        <v>0</v>
      </c>
      <c r="AG21" s="27">
        <f t="shared" si="28"/>
        <v>0</v>
      </c>
      <c r="AH21" s="27">
        <f t="shared" si="29"/>
        <v>0</v>
      </c>
      <c r="AI21" s="27">
        <f t="shared" si="30"/>
        <v>0</v>
      </c>
      <c r="AJ21" s="27">
        <f t="shared" si="31"/>
        <v>0</v>
      </c>
      <c r="AK21" s="26">
        <f>SUM(Tabela4[[#This Row],[1º ano  LP]:[Questionário Contextual Estudante]])</f>
        <v>610</v>
      </c>
      <c r="AM21">
        <f>IFERROR(IF(VLOOKUP(Tabela4[[#This Row],[Designação]],BW:BX,2,0)="SIM",SUM(AR21:AU21)+(4*(SUM(BH21:BK21))),0),0)</f>
        <v>0</v>
      </c>
      <c r="AN21">
        <f>IFERROR(IF(VLOOKUP(Tabela4[[#This Row],[Designação]],BW:BX,2,0)="SIM",SUM(AV21:BC21)+(4*(SUM(BL21:BS21))),0),0)</f>
        <v>0</v>
      </c>
      <c r="AO21">
        <f>IFERROR(VLOOKUP(Tabela4[[#This Row],[Designação]],BW:BX,2,0),0)</f>
        <v>0</v>
      </c>
      <c r="AP21" t="str">
        <f>IF(Tabela4[[#This Row],[Designação]]=AQ21,"SIM","NÃO")</f>
        <v>SIM</v>
      </c>
      <c r="AQ21" s="38">
        <v>102004</v>
      </c>
      <c r="AW21">
        <v>70</v>
      </c>
      <c r="AX21">
        <v>69</v>
      </c>
      <c r="AY21">
        <v>80</v>
      </c>
      <c r="AZ21">
        <v>34</v>
      </c>
      <c r="BA21">
        <v>20</v>
      </c>
      <c r="BD21">
        <v>273</v>
      </c>
      <c r="BF21" t="str">
        <f t="shared" si="32"/>
        <v>sim</v>
      </c>
      <c r="BG21" s="38">
        <v>102004</v>
      </c>
      <c r="BM21">
        <v>2</v>
      </c>
      <c r="BN21">
        <v>2</v>
      </c>
      <c r="BO21">
        <v>2</v>
      </c>
      <c r="BP21">
        <v>1</v>
      </c>
      <c r="BQ21">
        <v>1</v>
      </c>
      <c r="BT21">
        <v>8</v>
      </c>
      <c r="BW21">
        <v>204018</v>
      </c>
      <c r="BX21" t="s">
        <v>1054</v>
      </c>
    </row>
    <row r="22" spans="2:76" x14ac:dyDescent="0.25">
      <c r="B22" s="22">
        <v>1</v>
      </c>
      <c r="C22" s="23">
        <v>102005</v>
      </c>
      <c r="D22" s="24" t="s">
        <v>56</v>
      </c>
      <c r="E22" s="25">
        <f t="shared" si="2"/>
        <v>0</v>
      </c>
      <c r="F22" s="25">
        <f>Tabela4[[#This Row],[1º ano  LP]]</f>
        <v>0</v>
      </c>
      <c r="G22" s="27">
        <f t="shared" si="3"/>
        <v>0</v>
      </c>
      <c r="H22" s="27">
        <f>Tabela4[[#This Row],[1º ano - APLICADOR LP]]</f>
        <v>0</v>
      </c>
      <c r="I22" s="25">
        <f t="shared" si="4"/>
        <v>0</v>
      </c>
      <c r="J22" s="25">
        <f t="shared" si="5"/>
        <v>0</v>
      </c>
      <c r="K22" s="27">
        <f t="shared" si="6"/>
        <v>0</v>
      </c>
      <c r="L22" s="27">
        <f t="shared" si="7"/>
        <v>0</v>
      </c>
      <c r="M22" s="25">
        <f t="shared" si="8"/>
        <v>0</v>
      </c>
      <c r="N22" s="25">
        <f t="shared" si="9"/>
        <v>0</v>
      </c>
      <c r="O22" s="27">
        <f t="shared" si="10"/>
        <v>0</v>
      </c>
      <c r="P22" s="27">
        <f t="shared" si="11"/>
        <v>0</v>
      </c>
      <c r="Q22" s="25">
        <f t="shared" si="12"/>
        <v>0</v>
      </c>
      <c r="R22" s="25">
        <f t="shared" si="13"/>
        <v>0</v>
      </c>
      <c r="S22" s="25">
        <f t="shared" si="14"/>
        <v>0</v>
      </c>
      <c r="T22" s="25">
        <f t="shared" si="15"/>
        <v>0</v>
      </c>
      <c r="U22" s="25">
        <f t="shared" si="16"/>
        <v>112</v>
      </c>
      <c r="V22" s="25">
        <f t="shared" si="17"/>
        <v>112</v>
      </c>
      <c r="W22" s="25">
        <f t="shared" si="18"/>
        <v>84</v>
      </c>
      <c r="X22" s="25">
        <f t="shared" si="19"/>
        <v>84</v>
      </c>
      <c r="Y22" s="25">
        <f t="shared" si="20"/>
        <v>85</v>
      </c>
      <c r="Z22" s="25">
        <f t="shared" si="21"/>
        <v>85</v>
      </c>
      <c r="AA22" s="25">
        <f t="shared" si="22"/>
        <v>74</v>
      </c>
      <c r="AB22" s="25">
        <f t="shared" si="23"/>
        <v>74</v>
      </c>
      <c r="AC22" s="25">
        <f t="shared" si="24"/>
        <v>33</v>
      </c>
      <c r="AD22" s="25">
        <f t="shared" si="25"/>
        <v>33</v>
      </c>
      <c r="AE22" s="25">
        <f t="shared" si="26"/>
        <v>51</v>
      </c>
      <c r="AF22" s="27">
        <f t="shared" si="27"/>
        <v>51</v>
      </c>
      <c r="AG22" s="27">
        <f t="shared" si="28"/>
        <v>0</v>
      </c>
      <c r="AH22" s="27">
        <f t="shared" si="29"/>
        <v>0</v>
      </c>
      <c r="AI22" s="27">
        <f t="shared" si="30"/>
        <v>0</v>
      </c>
      <c r="AJ22" s="27">
        <f t="shared" si="31"/>
        <v>0</v>
      </c>
      <c r="AK22" s="26">
        <f>SUM(Tabela4[[#This Row],[1º ano  LP]:[Questionário Contextual Estudante]])</f>
        <v>878</v>
      </c>
      <c r="AM22">
        <f>IFERROR(IF(VLOOKUP(Tabela4[[#This Row],[Designação]],BW:BX,2,0)="SIM",SUM(AR22:AU22)+(4*(SUM(BH22:BK22))),0),0)</f>
        <v>0</v>
      </c>
      <c r="AN22">
        <f>IFERROR(IF(VLOOKUP(Tabela4[[#This Row],[Designação]],BW:BX,2,0)="SIM",SUM(AV22:BC22)+(4*(SUM(BL22:BS22))),0),0)</f>
        <v>0</v>
      </c>
      <c r="AO22">
        <f>IFERROR(VLOOKUP(Tabela4[[#This Row],[Designação]],BW:BX,2,0),0)</f>
        <v>0</v>
      </c>
      <c r="AP22" t="str">
        <f>IF(Tabela4[[#This Row],[Designação]]=AQ22,"SIM","NÃO")</f>
        <v>SIM</v>
      </c>
      <c r="AQ22" s="38">
        <v>102005</v>
      </c>
      <c r="AW22">
        <v>100</v>
      </c>
      <c r="AX22">
        <v>76</v>
      </c>
      <c r="AY22">
        <v>77</v>
      </c>
      <c r="AZ22">
        <v>66</v>
      </c>
      <c r="BA22">
        <v>29</v>
      </c>
      <c r="BB22">
        <v>43</v>
      </c>
      <c r="BD22">
        <v>391</v>
      </c>
      <c r="BF22" t="str">
        <f t="shared" si="32"/>
        <v>sim</v>
      </c>
      <c r="BG22" s="38">
        <v>102005</v>
      </c>
      <c r="BM22">
        <v>3</v>
      </c>
      <c r="BN22">
        <v>2</v>
      </c>
      <c r="BO22">
        <v>2</v>
      </c>
      <c r="BP22">
        <v>2</v>
      </c>
      <c r="BQ22">
        <v>1</v>
      </c>
      <c r="BR22">
        <v>2</v>
      </c>
      <c r="BT22">
        <v>12</v>
      </c>
      <c r="BW22" s="47">
        <v>205007</v>
      </c>
      <c r="BX22" s="47" t="s">
        <v>1054</v>
      </c>
    </row>
    <row r="23" spans="2:76" x14ac:dyDescent="0.25">
      <c r="B23" s="22">
        <v>1</v>
      </c>
      <c r="C23" s="23">
        <v>102006</v>
      </c>
      <c r="D23" s="24" t="s">
        <v>57</v>
      </c>
      <c r="E23" s="25">
        <f t="shared" si="2"/>
        <v>33</v>
      </c>
      <c r="F23" s="25">
        <f>Tabela4[[#This Row],[1º ano  LP]]</f>
        <v>33</v>
      </c>
      <c r="G23" s="27">
        <f t="shared" si="3"/>
        <v>2</v>
      </c>
      <c r="H23" s="27">
        <f>Tabela4[[#This Row],[1º ano - APLICADOR LP]]</f>
        <v>2</v>
      </c>
      <c r="I23" s="25">
        <f t="shared" si="4"/>
        <v>91</v>
      </c>
      <c r="J23" s="25">
        <f t="shared" si="5"/>
        <v>91</v>
      </c>
      <c r="K23" s="27">
        <f t="shared" si="6"/>
        <v>6</v>
      </c>
      <c r="L23" s="27">
        <f t="shared" si="7"/>
        <v>6</v>
      </c>
      <c r="M23" s="25">
        <f t="shared" si="8"/>
        <v>187</v>
      </c>
      <c r="N23" s="25">
        <f t="shared" si="9"/>
        <v>187</v>
      </c>
      <c r="O23" s="27">
        <f t="shared" si="10"/>
        <v>12</v>
      </c>
      <c r="P23" s="27">
        <f t="shared" si="11"/>
        <v>12</v>
      </c>
      <c r="Q23" s="25">
        <f t="shared" si="12"/>
        <v>101</v>
      </c>
      <c r="R23" s="25">
        <f t="shared" si="13"/>
        <v>101</v>
      </c>
      <c r="S23" s="25">
        <f t="shared" si="14"/>
        <v>142</v>
      </c>
      <c r="T23" s="25">
        <f t="shared" si="15"/>
        <v>142</v>
      </c>
      <c r="U23" s="25">
        <f t="shared" si="16"/>
        <v>75</v>
      </c>
      <c r="V23" s="25">
        <f t="shared" si="17"/>
        <v>75</v>
      </c>
      <c r="W23" s="25">
        <f t="shared" si="18"/>
        <v>0</v>
      </c>
      <c r="X23" s="25">
        <f t="shared" si="19"/>
        <v>0</v>
      </c>
      <c r="Y23" s="25">
        <f t="shared" si="20"/>
        <v>0</v>
      </c>
      <c r="Z23" s="25">
        <f t="shared" si="21"/>
        <v>0</v>
      </c>
      <c r="AA23" s="25">
        <f t="shared" si="22"/>
        <v>0</v>
      </c>
      <c r="AB23" s="25">
        <f t="shared" si="23"/>
        <v>0</v>
      </c>
      <c r="AC23" s="25">
        <f t="shared" si="24"/>
        <v>0</v>
      </c>
      <c r="AD23" s="25">
        <f t="shared" si="25"/>
        <v>0</v>
      </c>
      <c r="AE23" s="25">
        <f t="shared" si="26"/>
        <v>0</v>
      </c>
      <c r="AF23" s="27">
        <f t="shared" si="27"/>
        <v>0</v>
      </c>
      <c r="AG23" s="27">
        <f t="shared" si="28"/>
        <v>0</v>
      </c>
      <c r="AH23" s="27">
        <f t="shared" si="29"/>
        <v>0</v>
      </c>
      <c r="AI23" s="27">
        <f t="shared" si="30"/>
        <v>412</v>
      </c>
      <c r="AJ23" s="27">
        <f t="shared" si="31"/>
        <v>217</v>
      </c>
      <c r="AK23" s="26">
        <f>SUM(Tabela4[[#This Row],[1º ano  LP]:[Questionário Contextual Estudante]])</f>
        <v>1927</v>
      </c>
      <c r="AM23">
        <f>IFERROR(IF(VLOOKUP(Tabela4[[#This Row],[Designação]],BW:BX,2,0)="SIM",SUM(AR23:AU23)+(4*(SUM(BH23:BK23))),0),0)</f>
        <v>412</v>
      </c>
      <c r="AN23">
        <f>IFERROR(IF(VLOOKUP(Tabela4[[#This Row],[Designação]],BW:BX,2,0)="SIM",SUM(AV23:BC23)+(4*(SUM(BL23:BS23))),0),0)</f>
        <v>217</v>
      </c>
      <c r="AO23" t="str">
        <f>IFERROR(VLOOKUP(Tabela4[[#This Row],[Designação]],BW:BX,2,0),0)</f>
        <v>SIM</v>
      </c>
      <c r="AP23" t="str">
        <f>IF(Tabela4[[#This Row],[Designação]]=AQ23,"SIM","NÃO")</f>
        <v>SIM</v>
      </c>
      <c r="AQ23" s="38">
        <v>102006</v>
      </c>
      <c r="AR23">
        <v>29</v>
      </c>
      <c r="AS23">
        <v>79</v>
      </c>
      <c r="AT23">
        <v>163</v>
      </c>
      <c r="AU23">
        <v>89</v>
      </c>
      <c r="AV23">
        <v>126</v>
      </c>
      <c r="AW23">
        <v>67</v>
      </c>
      <c r="BD23">
        <v>553</v>
      </c>
      <c r="BF23" t="str">
        <f t="shared" si="32"/>
        <v>sim</v>
      </c>
      <c r="BG23" s="38">
        <v>102006</v>
      </c>
      <c r="BH23">
        <v>1</v>
      </c>
      <c r="BI23">
        <v>3</v>
      </c>
      <c r="BJ23">
        <v>6</v>
      </c>
      <c r="BK23">
        <v>3</v>
      </c>
      <c r="BL23">
        <v>4</v>
      </c>
      <c r="BM23">
        <v>2</v>
      </c>
      <c r="BT23">
        <v>19</v>
      </c>
      <c r="BW23">
        <v>206002</v>
      </c>
      <c r="BX23" t="s">
        <v>1054</v>
      </c>
    </row>
    <row r="24" spans="2:76" x14ac:dyDescent="0.25">
      <c r="B24" s="22">
        <v>1</v>
      </c>
      <c r="C24" s="23">
        <v>102007</v>
      </c>
      <c r="D24" s="24" t="s">
        <v>58</v>
      </c>
      <c r="E24" s="25">
        <f t="shared" si="2"/>
        <v>0</v>
      </c>
      <c r="F24" s="25">
        <f>Tabela4[[#This Row],[1º ano  LP]]</f>
        <v>0</v>
      </c>
      <c r="G24" s="27">
        <f t="shared" si="3"/>
        <v>0</v>
      </c>
      <c r="H24" s="27">
        <f>Tabela4[[#This Row],[1º ano - APLICADOR LP]]</f>
        <v>0</v>
      </c>
      <c r="I24" s="25">
        <f t="shared" si="4"/>
        <v>0</v>
      </c>
      <c r="J24" s="25">
        <f t="shared" si="5"/>
        <v>0</v>
      </c>
      <c r="K24" s="27">
        <f t="shared" si="6"/>
        <v>0</v>
      </c>
      <c r="L24" s="27">
        <f t="shared" si="7"/>
        <v>0</v>
      </c>
      <c r="M24" s="25">
        <f t="shared" si="8"/>
        <v>0</v>
      </c>
      <c r="N24" s="25">
        <f t="shared" si="9"/>
        <v>0</v>
      </c>
      <c r="O24" s="27">
        <f t="shared" si="10"/>
        <v>0</v>
      </c>
      <c r="P24" s="27">
        <f t="shared" si="11"/>
        <v>0</v>
      </c>
      <c r="Q24" s="25">
        <f t="shared" si="12"/>
        <v>0</v>
      </c>
      <c r="R24" s="25">
        <f t="shared" si="13"/>
        <v>0</v>
      </c>
      <c r="S24" s="25">
        <f t="shared" si="14"/>
        <v>0</v>
      </c>
      <c r="T24" s="25">
        <f t="shared" si="15"/>
        <v>0</v>
      </c>
      <c r="U24" s="25">
        <f t="shared" si="16"/>
        <v>73</v>
      </c>
      <c r="V24" s="25">
        <f t="shared" si="17"/>
        <v>73</v>
      </c>
      <c r="W24" s="25">
        <f t="shared" si="18"/>
        <v>159</v>
      </c>
      <c r="X24" s="25">
        <f t="shared" si="19"/>
        <v>159</v>
      </c>
      <c r="Y24" s="25">
        <f t="shared" si="20"/>
        <v>125</v>
      </c>
      <c r="Z24" s="25">
        <f t="shared" si="21"/>
        <v>125</v>
      </c>
      <c r="AA24" s="25">
        <f t="shared" si="22"/>
        <v>130</v>
      </c>
      <c r="AB24" s="25">
        <f t="shared" si="23"/>
        <v>130</v>
      </c>
      <c r="AC24" s="25">
        <f t="shared" si="24"/>
        <v>51</v>
      </c>
      <c r="AD24" s="25">
        <f t="shared" si="25"/>
        <v>51</v>
      </c>
      <c r="AE24" s="25">
        <f t="shared" si="26"/>
        <v>56</v>
      </c>
      <c r="AF24" s="27">
        <f t="shared" si="27"/>
        <v>56</v>
      </c>
      <c r="AG24" s="27">
        <f t="shared" si="28"/>
        <v>0</v>
      </c>
      <c r="AH24" s="27">
        <f t="shared" si="29"/>
        <v>0</v>
      </c>
      <c r="AI24" s="27">
        <f t="shared" si="30"/>
        <v>0</v>
      </c>
      <c r="AJ24" s="27">
        <f t="shared" si="31"/>
        <v>0</v>
      </c>
      <c r="AK24" s="26">
        <f>SUM(Tabela4[[#This Row],[1º ano  LP]:[Questionário Contextual Estudante]])</f>
        <v>1188</v>
      </c>
      <c r="AM24">
        <f>IFERROR(IF(VLOOKUP(Tabela4[[#This Row],[Designação]],BW:BX,2,0)="SIM",SUM(AR24:AU24)+(4*(SUM(BH24:BK24))),0),0)</f>
        <v>0</v>
      </c>
      <c r="AN24">
        <f>IFERROR(IF(VLOOKUP(Tabela4[[#This Row],[Designação]],BW:BX,2,0)="SIM",SUM(AV24:BC24)+(4*(SUM(BL24:BS24))),0),0)</f>
        <v>0</v>
      </c>
      <c r="AO24">
        <f>IFERROR(VLOOKUP(Tabela4[[#This Row],[Designação]],BW:BX,2,0),0)</f>
        <v>0</v>
      </c>
      <c r="AP24" t="str">
        <f>IF(Tabela4[[#This Row],[Designação]]=AQ24,"SIM","NÃO")</f>
        <v>SIM</v>
      </c>
      <c r="AQ24" s="38">
        <v>102007</v>
      </c>
      <c r="AW24">
        <v>65</v>
      </c>
      <c r="AX24">
        <v>143</v>
      </c>
      <c r="AY24">
        <v>113</v>
      </c>
      <c r="AZ24">
        <v>118</v>
      </c>
      <c r="BA24">
        <v>43</v>
      </c>
      <c r="BB24">
        <v>48</v>
      </c>
      <c r="BD24">
        <v>530</v>
      </c>
      <c r="BF24" t="str">
        <f t="shared" si="32"/>
        <v>sim</v>
      </c>
      <c r="BG24" s="38">
        <v>102007</v>
      </c>
      <c r="BM24">
        <v>2</v>
      </c>
      <c r="BN24">
        <v>4</v>
      </c>
      <c r="BO24">
        <v>3</v>
      </c>
      <c r="BP24">
        <v>3</v>
      </c>
      <c r="BQ24">
        <v>2</v>
      </c>
      <c r="BR24">
        <v>2</v>
      </c>
      <c r="BT24">
        <v>16</v>
      </c>
      <c r="BW24" s="47">
        <v>206006</v>
      </c>
      <c r="BX24" s="47" t="s">
        <v>1054</v>
      </c>
    </row>
    <row r="25" spans="2:76" x14ac:dyDescent="0.25">
      <c r="B25" s="22">
        <v>1</v>
      </c>
      <c r="C25" s="23">
        <v>102501</v>
      </c>
      <c r="D25" s="24" t="s">
        <v>59</v>
      </c>
      <c r="E25" s="25">
        <f t="shared" si="2"/>
        <v>163</v>
      </c>
      <c r="F25" s="25">
        <f>Tabela4[[#This Row],[1º ano  LP]]</f>
        <v>163</v>
      </c>
      <c r="G25" s="27">
        <f t="shared" si="3"/>
        <v>10</v>
      </c>
      <c r="H25" s="27">
        <f>Tabela4[[#This Row],[1º ano - APLICADOR LP]]</f>
        <v>10</v>
      </c>
      <c r="I25" s="25">
        <f t="shared" si="4"/>
        <v>161</v>
      </c>
      <c r="J25" s="25">
        <f t="shared" si="5"/>
        <v>161</v>
      </c>
      <c r="K25" s="27">
        <f t="shared" si="6"/>
        <v>10</v>
      </c>
      <c r="L25" s="27">
        <f t="shared" si="7"/>
        <v>10</v>
      </c>
      <c r="M25" s="25">
        <f t="shared" si="8"/>
        <v>160</v>
      </c>
      <c r="N25" s="25">
        <f t="shared" si="9"/>
        <v>160</v>
      </c>
      <c r="O25" s="27">
        <f t="shared" si="10"/>
        <v>10</v>
      </c>
      <c r="P25" s="27">
        <f t="shared" si="11"/>
        <v>10</v>
      </c>
      <c r="Q25" s="25">
        <f t="shared" si="12"/>
        <v>112</v>
      </c>
      <c r="R25" s="25">
        <f t="shared" si="13"/>
        <v>112</v>
      </c>
      <c r="S25" s="25">
        <f t="shared" si="14"/>
        <v>116</v>
      </c>
      <c r="T25" s="25">
        <f t="shared" si="15"/>
        <v>116</v>
      </c>
      <c r="U25" s="25">
        <f t="shared" si="16"/>
        <v>0</v>
      </c>
      <c r="V25" s="25">
        <f t="shared" si="17"/>
        <v>0</v>
      </c>
      <c r="W25" s="25">
        <f t="shared" si="18"/>
        <v>0</v>
      </c>
      <c r="X25" s="25">
        <f t="shared" si="19"/>
        <v>0</v>
      </c>
      <c r="Y25" s="25">
        <f t="shared" si="20"/>
        <v>0</v>
      </c>
      <c r="Z25" s="25">
        <f t="shared" si="21"/>
        <v>0</v>
      </c>
      <c r="AA25" s="25">
        <f t="shared" si="22"/>
        <v>0</v>
      </c>
      <c r="AB25" s="25">
        <f t="shared" si="23"/>
        <v>0</v>
      </c>
      <c r="AC25" s="25">
        <f t="shared" si="24"/>
        <v>0</v>
      </c>
      <c r="AD25" s="25">
        <f t="shared" si="25"/>
        <v>0</v>
      </c>
      <c r="AE25" s="25">
        <f t="shared" si="26"/>
        <v>0</v>
      </c>
      <c r="AF25" s="27">
        <f t="shared" si="27"/>
        <v>0</v>
      </c>
      <c r="AG25" s="27">
        <f t="shared" si="28"/>
        <v>0</v>
      </c>
      <c r="AH25" s="27">
        <f t="shared" si="29"/>
        <v>0</v>
      </c>
      <c r="AI25" s="27">
        <f t="shared" si="30"/>
        <v>596</v>
      </c>
      <c r="AJ25" s="27">
        <f t="shared" si="31"/>
        <v>116</v>
      </c>
      <c r="AK25" s="26">
        <f>SUM(Tabela4[[#This Row],[1º ano  LP]:[Questionário Contextual Estudante]])</f>
        <v>2196</v>
      </c>
      <c r="AM25">
        <f>IFERROR(IF(VLOOKUP(Tabela4[[#This Row],[Designação]],BW:BX,2,0)="SIM",SUM(AR25:AU25)+(4*(SUM(BH25:BK25))),0),0)</f>
        <v>596</v>
      </c>
      <c r="AN25">
        <f>IFERROR(IF(VLOOKUP(Tabela4[[#This Row],[Designação]],BW:BX,2,0)="SIM",SUM(AV25:BC25)+(4*(SUM(BL25:BS25))),0),0)</f>
        <v>116</v>
      </c>
      <c r="AO25" t="str">
        <f>IFERROR(VLOOKUP(Tabela4[[#This Row],[Designação]],BW:BX,2,0),0)</f>
        <v>SIM</v>
      </c>
      <c r="AP25" t="str">
        <f>IF(Tabela4[[#This Row],[Designação]]=AQ25,"SIM","NÃO")</f>
        <v>SIM</v>
      </c>
      <c r="AQ25" s="38">
        <v>102501</v>
      </c>
      <c r="AR25">
        <v>143</v>
      </c>
      <c r="AS25">
        <v>141</v>
      </c>
      <c r="AT25">
        <v>140</v>
      </c>
      <c r="AU25">
        <v>100</v>
      </c>
      <c r="AV25">
        <v>104</v>
      </c>
      <c r="BD25">
        <v>628</v>
      </c>
      <c r="BF25" t="str">
        <f t="shared" si="32"/>
        <v>sim</v>
      </c>
      <c r="BG25" s="38">
        <v>102501</v>
      </c>
      <c r="BH25">
        <v>5</v>
      </c>
      <c r="BI25">
        <v>5</v>
      </c>
      <c r="BJ25">
        <v>5</v>
      </c>
      <c r="BK25">
        <v>3</v>
      </c>
      <c r="BL25">
        <v>3</v>
      </c>
      <c r="BT25">
        <v>21</v>
      </c>
      <c r="BW25">
        <v>206010</v>
      </c>
      <c r="BX25" t="s">
        <v>1054</v>
      </c>
    </row>
    <row r="26" spans="2:76" x14ac:dyDescent="0.25">
      <c r="B26" s="22">
        <v>1</v>
      </c>
      <c r="C26" s="23">
        <v>102505</v>
      </c>
      <c r="D26" s="24" t="s">
        <v>60</v>
      </c>
      <c r="E26" s="25">
        <f t="shared" si="2"/>
        <v>64</v>
      </c>
      <c r="F26" s="25">
        <f>Tabela4[[#This Row],[1º ano  LP]]</f>
        <v>64</v>
      </c>
      <c r="G26" s="27">
        <f t="shared" si="3"/>
        <v>4</v>
      </c>
      <c r="H26" s="27">
        <f>Tabela4[[#This Row],[1º ano - APLICADOR LP]]</f>
        <v>4</v>
      </c>
      <c r="I26" s="25">
        <f t="shared" si="4"/>
        <v>66</v>
      </c>
      <c r="J26" s="25">
        <f t="shared" si="5"/>
        <v>66</v>
      </c>
      <c r="K26" s="27">
        <f t="shared" si="6"/>
        <v>4</v>
      </c>
      <c r="L26" s="27">
        <f t="shared" si="7"/>
        <v>4</v>
      </c>
      <c r="M26" s="25">
        <f t="shared" si="8"/>
        <v>100</v>
      </c>
      <c r="N26" s="25">
        <f t="shared" si="9"/>
        <v>100</v>
      </c>
      <c r="O26" s="27">
        <f t="shared" si="10"/>
        <v>6</v>
      </c>
      <c r="P26" s="27">
        <f t="shared" si="11"/>
        <v>6</v>
      </c>
      <c r="Q26" s="25">
        <f t="shared" si="12"/>
        <v>64</v>
      </c>
      <c r="R26" s="25">
        <f t="shared" si="13"/>
        <v>64</v>
      </c>
      <c r="S26" s="25">
        <f t="shared" si="14"/>
        <v>78</v>
      </c>
      <c r="T26" s="25">
        <f t="shared" si="15"/>
        <v>78</v>
      </c>
      <c r="U26" s="25">
        <f t="shared" si="16"/>
        <v>0</v>
      </c>
      <c r="V26" s="25">
        <f t="shared" si="17"/>
        <v>0</v>
      </c>
      <c r="W26" s="25">
        <f t="shared" si="18"/>
        <v>0</v>
      </c>
      <c r="X26" s="25">
        <f t="shared" si="19"/>
        <v>0</v>
      </c>
      <c r="Y26" s="25">
        <f t="shared" si="20"/>
        <v>0</v>
      </c>
      <c r="Z26" s="25">
        <f t="shared" si="21"/>
        <v>0</v>
      </c>
      <c r="AA26" s="25">
        <f t="shared" si="22"/>
        <v>0</v>
      </c>
      <c r="AB26" s="25">
        <f t="shared" si="23"/>
        <v>0</v>
      </c>
      <c r="AC26" s="25">
        <f t="shared" si="24"/>
        <v>0</v>
      </c>
      <c r="AD26" s="25">
        <f t="shared" si="25"/>
        <v>0</v>
      </c>
      <c r="AE26" s="25">
        <f t="shared" si="26"/>
        <v>0</v>
      </c>
      <c r="AF26" s="27">
        <f t="shared" si="27"/>
        <v>0</v>
      </c>
      <c r="AG26" s="27">
        <f t="shared" si="28"/>
        <v>0</v>
      </c>
      <c r="AH26" s="27">
        <f t="shared" si="29"/>
        <v>0</v>
      </c>
      <c r="AI26" s="27">
        <f t="shared" si="30"/>
        <v>294</v>
      </c>
      <c r="AJ26" s="27">
        <f t="shared" si="31"/>
        <v>78</v>
      </c>
      <c r="AK26" s="26">
        <f>SUM(Tabela4[[#This Row],[1º ano  LP]:[Questionário Contextual Estudante]])</f>
        <v>1144</v>
      </c>
      <c r="AM26">
        <f>IFERROR(IF(VLOOKUP(Tabela4[[#This Row],[Designação]],BW:BX,2,0)="SIM",SUM(AR26:AU26)+(4*(SUM(BH26:BK26))),0),0)</f>
        <v>294</v>
      </c>
      <c r="AN26">
        <f>IFERROR(IF(VLOOKUP(Tabela4[[#This Row],[Designação]],BW:BX,2,0)="SIM",SUM(AV26:BC26)+(4*(SUM(BL26:BS26))),0),0)</f>
        <v>78</v>
      </c>
      <c r="AO26" t="str">
        <f>IFERROR(VLOOKUP(Tabela4[[#This Row],[Designação]],BW:BX,2,0),0)</f>
        <v>SIM</v>
      </c>
      <c r="AP26" t="str">
        <f>IF(Tabela4[[#This Row],[Designação]]=AQ26,"SIM","NÃO")</f>
        <v>SIM</v>
      </c>
      <c r="AQ26" s="38">
        <v>102505</v>
      </c>
      <c r="AR26">
        <v>56</v>
      </c>
      <c r="AS26">
        <v>58</v>
      </c>
      <c r="AT26">
        <v>88</v>
      </c>
      <c r="AU26">
        <v>56</v>
      </c>
      <c r="AV26">
        <v>70</v>
      </c>
      <c r="BD26">
        <v>328</v>
      </c>
      <c r="BF26" t="str">
        <f t="shared" si="32"/>
        <v>sim</v>
      </c>
      <c r="BG26" s="38">
        <v>102505</v>
      </c>
      <c r="BH26">
        <v>2</v>
      </c>
      <c r="BI26">
        <v>2</v>
      </c>
      <c r="BJ26">
        <v>3</v>
      </c>
      <c r="BK26">
        <v>2</v>
      </c>
      <c r="BL26">
        <v>2</v>
      </c>
      <c r="BT26">
        <v>11</v>
      </c>
      <c r="BW26" s="47">
        <v>206016</v>
      </c>
      <c r="BX26" s="47" t="s">
        <v>1054</v>
      </c>
    </row>
    <row r="27" spans="2:76" x14ac:dyDescent="0.25">
      <c r="B27" s="22">
        <v>1</v>
      </c>
      <c r="C27" s="23">
        <v>103001</v>
      </c>
      <c r="D27" s="24" t="s">
        <v>61</v>
      </c>
      <c r="E27" s="25">
        <f t="shared" si="2"/>
        <v>37</v>
      </c>
      <c r="F27" s="25">
        <f>Tabela4[[#This Row],[1º ano  LP]]</f>
        <v>37</v>
      </c>
      <c r="G27" s="27">
        <f t="shared" si="3"/>
        <v>2</v>
      </c>
      <c r="H27" s="27">
        <f>Tabela4[[#This Row],[1º ano - APLICADOR LP]]</f>
        <v>2</v>
      </c>
      <c r="I27" s="25">
        <f t="shared" si="4"/>
        <v>71</v>
      </c>
      <c r="J27" s="25">
        <f t="shared" si="5"/>
        <v>71</v>
      </c>
      <c r="K27" s="27">
        <f t="shared" si="6"/>
        <v>4</v>
      </c>
      <c r="L27" s="27">
        <f t="shared" si="7"/>
        <v>4</v>
      </c>
      <c r="M27" s="25">
        <f t="shared" si="8"/>
        <v>35</v>
      </c>
      <c r="N27" s="25">
        <f t="shared" si="9"/>
        <v>35</v>
      </c>
      <c r="O27" s="27">
        <f t="shared" si="10"/>
        <v>2</v>
      </c>
      <c r="P27" s="27">
        <f t="shared" si="11"/>
        <v>2</v>
      </c>
      <c r="Q27" s="25">
        <f t="shared" si="12"/>
        <v>117</v>
      </c>
      <c r="R27" s="25">
        <f t="shared" si="13"/>
        <v>117</v>
      </c>
      <c r="S27" s="25">
        <f t="shared" si="14"/>
        <v>115</v>
      </c>
      <c r="T27" s="25">
        <f t="shared" si="15"/>
        <v>115</v>
      </c>
      <c r="U27" s="25">
        <f t="shared" si="16"/>
        <v>115</v>
      </c>
      <c r="V27" s="25">
        <f t="shared" si="17"/>
        <v>115</v>
      </c>
      <c r="W27" s="25">
        <f t="shared" si="18"/>
        <v>128</v>
      </c>
      <c r="X27" s="25">
        <f t="shared" si="19"/>
        <v>128</v>
      </c>
      <c r="Y27" s="25">
        <f t="shared" si="20"/>
        <v>87</v>
      </c>
      <c r="Z27" s="25">
        <f t="shared" si="21"/>
        <v>87</v>
      </c>
      <c r="AA27" s="25">
        <f t="shared" si="22"/>
        <v>82</v>
      </c>
      <c r="AB27" s="25">
        <f t="shared" si="23"/>
        <v>82</v>
      </c>
      <c r="AC27" s="25">
        <f t="shared" si="24"/>
        <v>0</v>
      </c>
      <c r="AD27" s="25">
        <f t="shared" si="25"/>
        <v>0</v>
      </c>
      <c r="AE27" s="25">
        <f t="shared" si="26"/>
        <v>67</v>
      </c>
      <c r="AF27" s="27">
        <f t="shared" si="27"/>
        <v>67</v>
      </c>
      <c r="AG27" s="27">
        <f t="shared" si="28"/>
        <v>0</v>
      </c>
      <c r="AH27" s="27">
        <f t="shared" si="29"/>
        <v>0</v>
      </c>
      <c r="AI27" s="27">
        <f t="shared" si="30"/>
        <v>0</v>
      </c>
      <c r="AJ27" s="27">
        <f t="shared" si="31"/>
        <v>0</v>
      </c>
      <c r="AK27" s="26">
        <f>SUM(Tabela4[[#This Row],[1º ano  LP]:[Questionário Contextual Estudante]])</f>
        <v>1724</v>
      </c>
      <c r="AM27">
        <f>IFERROR(IF(VLOOKUP(Tabela4[[#This Row],[Designação]],BW:BX,2,0)="SIM",SUM(AR27:AU27)+(4*(SUM(BH27:BK27))),0),0)</f>
        <v>0</v>
      </c>
      <c r="AN27">
        <f>IFERROR(IF(VLOOKUP(Tabela4[[#This Row],[Designação]],BW:BX,2,0)="SIM",SUM(AV27:BC27)+(4*(SUM(BL27:BS27))),0),0)</f>
        <v>0</v>
      </c>
      <c r="AO27">
        <f>IFERROR(VLOOKUP(Tabela4[[#This Row],[Designação]],BW:BX,2,0),0)</f>
        <v>0</v>
      </c>
      <c r="AP27" t="str">
        <f>IF(Tabela4[[#This Row],[Designação]]=AQ27,"SIM","NÃO")</f>
        <v>SIM</v>
      </c>
      <c r="AQ27" s="38">
        <v>103001</v>
      </c>
      <c r="AR27">
        <v>33</v>
      </c>
      <c r="AS27">
        <v>63</v>
      </c>
      <c r="AT27">
        <v>31</v>
      </c>
      <c r="AU27">
        <v>105</v>
      </c>
      <c r="AV27">
        <v>103</v>
      </c>
      <c r="AW27">
        <v>103</v>
      </c>
      <c r="AX27">
        <v>116</v>
      </c>
      <c r="AY27">
        <v>79</v>
      </c>
      <c r="AZ27">
        <v>74</v>
      </c>
      <c r="BB27">
        <v>59</v>
      </c>
      <c r="BD27">
        <v>766</v>
      </c>
      <c r="BF27" t="str">
        <f t="shared" si="32"/>
        <v>sim</v>
      </c>
      <c r="BG27" s="38">
        <v>103001</v>
      </c>
      <c r="BH27">
        <v>1</v>
      </c>
      <c r="BI27">
        <v>2</v>
      </c>
      <c r="BJ27">
        <v>1</v>
      </c>
      <c r="BK27">
        <v>3</v>
      </c>
      <c r="BL27">
        <v>3</v>
      </c>
      <c r="BM27">
        <v>3</v>
      </c>
      <c r="BN27">
        <v>3</v>
      </c>
      <c r="BO27">
        <v>2</v>
      </c>
      <c r="BP27">
        <v>2</v>
      </c>
      <c r="BR27">
        <v>2</v>
      </c>
      <c r="BT27">
        <v>22</v>
      </c>
      <c r="BW27">
        <v>208003</v>
      </c>
      <c r="BX27" t="s">
        <v>1054</v>
      </c>
    </row>
    <row r="28" spans="2:76" x14ac:dyDescent="0.25">
      <c r="B28" s="22">
        <v>1</v>
      </c>
      <c r="C28" s="23">
        <v>103003</v>
      </c>
      <c r="D28" s="24" t="s">
        <v>62</v>
      </c>
      <c r="E28" s="25">
        <f t="shared" si="2"/>
        <v>109</v>
      </c>
      <c r="F28" s="25">
        <f>Tabela4[[#This Row],[1º ano  LP]]</f>
        <v>109</v>
      </c>
      <c r="G28" s="27">
        <f t="shared" si="3"/>
        <v>8</v>
      </c>
      <c r="H28" s="27">
        <f>Tabela4[[#This Row],[1º ano - APLICADOR LP]]</f>
        <v>8</v>
      </c>
      <c r="I28" s="25">
        <f t="shared" si="4"/>
        <v>131</v>
      </c>
      <c r="J28" s="25">
        <f t="shared" si="5"/>
        <v>131</v>
      </c>
      <c r="K28" s="27">
        <f t="shared" si="6"/>
        <v>8</v>
      </c>
      <c r="L28" s="27">
        <f t="shared" si="7"/>
        <v>8</v>
      </c>
      <c r="M28" s="25">
        <f t="shared" si="8"/>
        <v>141</v>
      </c>
      <c r="N28" s="25">
        <f t="shared" si="9"/>
        <v>141</v>
      </c>
      <c r="O28" s="27">
        <f t="shared" si="10"/>
        <v>8</v>
      </c>
      <c r="P28" s="27">
        <f t="shared" si="11"/>
        <v>8</v>
      </c>
      <c r="Q28" s="25">
        <f t="shared" si="12"/>
        <v>143</v>
      </c>
      <c r="R28" s="25">
        <f t="shared" si="13"/>
        <v>143</v>
      </c>
      <c r="S28" s="25">
        <f t="shared" si="14"/>
        <v>112</v>
      </c>
      <c r="T28" s="25">
        <f t="shared" si="15"/>
        <v>112</v>
      </c>
      <c r="U28" s="25">
        <f t="shared" si="16"/>
        <v>91</v>
      </c>
      <c r="V28" s="25">
        <f t="shared" si="17"/>
        <v>91</v>
      </c>
      <c r="W28" s="25">
        <f t="shared" si="18"/>
        <v>0</v>
      </c>
      <c r="X28" s="25">
        <f t="shared" si="19"/>
        <v>0</v>
      </c>
      <c r="Y28" s="25">
        <f t="shared" si="20"/>
        <v>0</v>
      </c>
      <c r="Z28" s="25">
        <f t="shared" si="21"/>
        <v>0</v>
      </c>
      <c r="AA28" s="25">
        <f t="shared" si="22"/>
        <v>0</v>
      </c>
      <c r="AB28" s="25">
        <f t="shared" si="23"/>
        <v>0</v>
      </c>
      <c r="AC28" s="25">
        <f t="shared" si="24"/>
        <v>0</v>
      </c>
      <c r="AD28" s="25">
        <f t="shared" si="25"/>
        <v>0</v>
      </c>
      <c r="AE28" s="25">
        <f t="shared" si="26"/>
        <v>0</v>
      </c>
      <c r="AF28" s="27">
        <f t="shared" si="27"/>
        <v>0</v>
      </c>
      <c r="AG28" s="27">
        <f t="shared" si="28"/>
        <v>0</v>
      </c>
      <c r="AH28" s="27">
        <f t="shared" si="29"/>
        <v>0</v>
      </c>
      <c r="AI28" s="27">
        <f t="shared" si="30"/>
        <v>0</v>
      </c>
      <c r="AJ28" s="27">
        <f t="shared" si="31"/>
        <v>0</v>
      </c>
      <c r="AK28" s="26">
        <f>SUM(Tabela4[[#This Row],[1º ano  LP]:[Questionário Contextual Estudante]])</f>
        <v>1502</v>
      </c>
      <c r="AM28">
        <f>IFERROR(IF(VLOOKUP(Tabela4[[#This Row],[Designação]],BW:BX,2,0)="SIM",SUM(AR28:AU28)+(4*(SUM(BH28:BK28))),0),0)</f>
        <v>0</v>
      </c>
      <c r="AN28">
        <f>IFERROR(IF(VLOOKUP(Tabela4[[#This Row],[Designação]],BW:BX,2,0)="SIM",SUM(AV28:BC28)+(4*(SUM(BL28:BS28))),0),0)</f>
        <v>0</v>
      </c>
      <c r="AO28">
        <f>IFERROR(VLOOKUP(Tabela4[[#This Row],[Designação]],BW:BX,2,0),0)</f>
        <v>0</v>
      </c>
      <c r="AP28" t="str">
        <f>IF(Tabela4[[#This Row],[Designação]]=AQ28,"SIM","NÃO")</f>
        <v>SIM</v>
      </c>
      <c r="AQ28" s="38">
        <v>103003</v>
      </c>
      <c r="AR28">
        <v>93</v>
      </c>
      <c r="AS28">
        <v>115</v>
      </c>
      <c r="AT28">
        <v>125</v>
      </c>
      <c r="AU28">
        <v>127</v>
      </c>
      <c r="AV28">
        <v>100</v>
      </c>
      <c r="AW28">
        <v>79</v>
      </c>
      <c r="BD28">
        <v>639</v>
      </c>
      <c r="BF28" t="str">
        <f t="shared" si="32"/>
        <v>sim</v>
      </c>
      <c r="BG28" s="38">
        <v>103003</v>
      </c>
      <c r="BH28">
        <v>4</v>
      </c>
      <c r="BI28">
        <v>4</v>
      </c>
      <c r="BJ28">
        <v>4</v>
      </c>
      <c r="BK28">
        <v>4</v>
      </c>
      <c r="BL28">
        <v>3</v>
      </c>
      <c r="BM28">
        <v>3</v>
      </c>
      <c r="BT28">
        <v>22</v>
      </c>
      <c r="BW28" s="47">
        <v>208005</v>
      </c>
      <c r="BX28" s="47" t="s">
        <v>1054</v>
      </c>
    </row>
    <row r="29" spans="2:76" x14ac:dyDescent="0.25">
      <c r="B29" s="22">
        <v>1</v>
      </c>
      <c r="C29" s="23">
        <v>103004</v>
      </c>
      <c r="D29" s="24" t="s">
        <v>63</v>
      </c>
      <c r="E29" s="25">
        <f t="shared" si="2"/>
        <v>102</v>
      </c>
      <c r="F29" s="25">
        <f>Tabela4[[#This Row],[1º ano  LP]]</f>
        <v>102</v>
      </c>
      <c r="G29" s="27">
        <f t="shared" si="3"/>
        <v>6</v>
      </c>
      <c r="H29" s="27">
        <f>Tabela4[[#This Row],[1º ano - APLICADOR LP]]</f>
        <v>6</v>
      </c>
      <c r="I29" s="25">
        <f t="shared" si="4"/>
        <v>70</v>
      </c>
      <c r="J29" s="25">
        <f t="shared" si="5"/>
        <v>70</v>
      </c>
      <c r="K29" s="27">
        <f t="shared" si="6"/>
        <v>4</v>
      </c>
      <c r="L29" s="27">
        <f t="shared" si="7"/>
        <v>4</v>
      </c>
      <c r="M29" s="25">
        <f t="shared" si="8"/>
        <v>83</v>
      </c>
      <c r="N29" s="25">
        <f t="shared" si="9"/>
        <v>83</v>
      </c>
      <c r="O29" s="27">
        <f t="shared" si="10"/>
        <v>4</v>
      </c>
      <c r="P29" s="27">
        <f t="shared" si="11"/>
        <v>4</v>
      </c>
      <c r="Q29" s="25">
        <f t="shared" si="12"/>
        <v>84</v>
      </c>
      <c r="R29" s="25">
        <f t="shared" si="13"/>
        <v>84</v>
      </c>
      <c r="S29" s="25">
        <f t="shared" si="14"/>
        <v>124</v>
      </c>
      <c r="T29" s="25">
        <f t="shared" si="15"/>
        <v>124</v>
      </c>
      <c r="U29" s="25">
        <f t="shared" si="16"/>
        <v>169</v>
      </c>
      <c r="V29" s="25">
        <f t="shared" si="17"/>
        <v>169</v>
      </c>
      <c r="W29" s="25">
        <f t="shared" si="18"/>
        <v>101</v>
      </c>
      <c r="X29" s="25">
        <f t="shared" si="19"/>
        <v>101</v>
      </c>
      <c r="Y29" s="25">
        <f t="shared" si="20"/>
        <v>95</v>
      </c>
      <c r="Z29" s="25">
        <f t="shared" si="21"/>
        <v>95</v>
      </c>
      <c r="AA29" s="25">
        <f t="shared" si="22"/>
        <v>85</v>
      </c>
      <c r="AB29" s="25">
        <f t="shared" si="23"/>
        <v>85</v>
      </c>
      <c r="AC29" s="25">
        <f t="shared" si="24"/>
        <v>0</v>
      </c>
      <c r="AD29" s="25">
        <f t="shared" si="25"/>
        <v>0</v>
      </c>
      <c r="AE29" s="25">
        <f t="shared" si="26"/>
        <v>0</v>
      </c>
      <c r="AF29" s="27">
        <f t="shared" si="27"/>
        <v>0</v>
      </c>
      <c r="AG29" s="27">
        <f t="shared" si="28"/>
        <v>0</v>
      </c>
      <c r="AH29" s="27">
        <f t="shared" si="29"/>
        <v>0</v>
      </c>
      <c r="AI29" s="27">
        <f t="shared" si="30"/>
        <v>339</v>
      </c>
      <c r="AJ29" s="27">
        <f t="shared" si="31"/>
        <v>574</v>
      </c>
      <c r="AK29" s="26">
        <f>SUM(Tabela4[[#This Row],[1º ano  LP]:[Questionário Contextual Estudante]])</f>
        <v>2767</v>
      </c>
      <c r="AM29">
        <f>IFERROR(IF(VLOOKUP(Tabela4[[#This Row],[Designação]],BW:BX,2,0)="SIM",SUM(AR29:AU29)+(4*(SUM(BH29:BK29))),0),0)</f>
        <v>339</v>
      </c>
      <c r="AN29">
        <f>IFERROR(IF(VLOOKUP(Tabela4[[#This Row],[Designação]],BW:BX,2,0)="SIM",SUM(AV29:BC29)+(4*(SUM(BL29:BS29))),0),0)</f>
        <v>574</v>
      </c>
      <c r="AO29" t="str">
        <f>IFERROR(VLOOKUP(Tabela4[[#This Row],[Designação]],BW:BX,2,0),0)</f>
        <v>SIM</v>
      </c>
      <c r="AP29" t="str">
        <f>IF(Tabela4[[#This Row],[Designação]]=AQ29,"SIM","NÃO")</f>
        <v>SIM</v>
      </c>
      <c r="AQ29" s="38">
        <v>103004</v>
      </c>
      <c r="AR29">
        <v>90</v>
      </c>
      <c r="AS29">
        <v>62</v>
      </c>
      <c r="AT29">
        <v>75</v>
      </c>
      <c r="AU29">
        <v>76</v>
      </c>
      <c r="AV29">
        <v>112</v>
      </c>
      <c r="AW29">
        <v>153</v>
      </c>
      <c r="AX29">
        <v>93</v>
      </c>
      <c r="AY29">
        <v>87</v>
      </c>
      <c r="AZ29">
        <v>77</v>
      </c>
      <c r="BD29">
        <v>825</v>
      </c>
      <c r="BF29" t="str">
        <f t="shared" si="32"/>
        <v>sim</v>
      </c>
      <c r="BG29" s="38">
        <v>103004</v>
      </c>
      <c r="BH29">
        <v>3</v>
      </c>
      <c r="BI29">
        <v>2</v>
      </c>
      <c r="BJ29">
        <v>2</v>
      </c>
      <c r="BK29">
        <v>2</v>
      </c>
      <c r="BL29">
        <v>3</v>
      </c>
      <c r="BM29">
        <v>4</v>
      </c>
      <c r="BN29">
        <v>2</v>
      </c>
      <c r="BO29">
        <v>2</v>
      </c>
      <c r="BP29">
        <v>2</v>
      </c>
      <c r="BT29">
        <v>22</v>
      </c>
      <c r="BW29">
        <v>208009</v>
      </c>
      <c r="BX29" t="s">
        <v>1054</v>
      </c>
    </row>
    <row r="30" spans="2:76" x14ac:dyDescent="0.25">
      <c r="B30" s="22">
        <v>1</v>
      </c>
      <c r="C30" s="23">
        <v>103005</v>
      </c>
      <c r="D30" s="24" t="s">
        <v>64</v>
      </c>
      <c r="E30" s="25">
        <f t="shared" si="2"/>
        <v>81</v>
      </c>
      <c r="F30" s="25">
        <f>Tabela4[[#This Row],[1º ano  LP]]</f>
        <v>81</v>
      </c>
      <c r="G30" s="27">
        <f t="shared" si="3"/>
        <v>6</v>
      </c>
      <c r="H30" s="27">
        <f>Tabela4[[#This Row],[1º ano - APLICADOR LP]]</f>
        <v>6</v>
      </c>
      <c r="I30" s="25">
        <f t="shared" si="4"/>
        <v>96</v>
      </c>
      <c r="J30" s="25">
        <f t="shared" si="5"/>
        <v>96</v>
      </c>
      <c r="K30" s="27">
        <f t="shared" si="6"/>
        <v>6</v>
      </c>
      <c r="L30" s="27">
        <f t="shared" si="7"/>
        <v>6</v>
      </c>
      <c r="M30" s="25">
        <f t="shared" si="8"/>
        <v>133</v>
      </c>
      <c r="N30" s="25">
        <f t="shared" si="9"/>
        <v>133</v>
      </c>
      <c r="O30" s="27">
        <f t="shared" si="10"/>
        <v>8</v>
      </c>
      <c r="P30" s="27">
        <f t="shared" si="11"/>
        <v>8</v>
      </c>
      <c r="Q30" s="25">
        <f t="shared" si="12"/>
        <v>96</v>
      </c>
      <c r="R30" s="25">
        <f t="shared" si="13"/>
        <v>96</v>
      </c>
      <c r="S30" s="25">
        <f t="shared" si="14"/>
        <v>71</v>
      </c>
      <c r="T30" s="25">
        <f t="shared" si="15"/>
        <v>71</v>
      </c>
      <c r="U30" s="25">
        <f t="shared" si="16"/>
        <v>0</v>
      </c>
      <c r="V30" s="25">
        <f t="shared" si="17"/>
        <v>0</v>
      </c>
      <c r="W30" s="25">
        <f t="shared" si="18"/>
        <v>0</v>
      </c>
      <c r="X30" s="25">
        <f t="shared" si="19"/>
        <v>0</v>
      </c>
      <c r="Y30" s="25">
        <f t="shared" si="20"/>
        <v>0</v>
      </c>
      <c r="Z30" s="25">
        <f t="shared" si="21"/>
        <v>0</v>
      </c>
      <c r="AA30" s="25">
        <f t="shared" si="22"/>
        <v>0</v>
      </c>
      <c r="AB30" s="25">
        <f t="shared" si="23"/>
        <v>0</v>
      </c>
      <c r="AC30" s="25">
        <f t="shared" si="24"/>
        <v>0</v>
      </c>
      <c r="AD30" s="25">
        <f t="shared" si="25"/>
        <v>0</v>
      </c>
      <c r="AE30" s="25">
        <f t="shared" si="26"/>
        <v>0</v>
      </c>
      <c r="AF30" s="27">
        <f t="shared" si="27"/>
        <v>0</v>
      </c>
      <c r="AG30" s="27">
        <f t="shared" si="28"/>
        <v>0</v>
      </c>
      <c r="AH30" s="27">
        <f t="shared" si="29"/>
        <v>0</v>
      </c>
      <c r="AI30" s="27">
        <f t="shared" si="30"/>
        <v>0</v>
      </c>
      <c r="AJ30" s="27">
        <f t="shared" si="31"/>
        <v>0</v>
      </c>
      <c r="AK30" s="26">
        <f>SUM(Tabela4[[#This Row],[1º ano  LP]:[Questionário Contextual Estudante]])</f>
        <v>994</v>
      </c>
      <c r="AM30">
        <f>IFERROR(IF(VLOOKUP(Tabela4[[#This Row],[Designação]],BW:BX,2,0)="SIM",SUM(AR30:AU30)+(4*(SUM(BH30:BK30))),0),0)</f>
        <v>0</v>
      </c>
      <c r="AN30">
        <f>IFERROR(IF(VLOOKUP(Tabela4[[#This Row],[Designação]],BW:BX,2,0)="SIM",SUM(AV30:BC30)+(4*(SUM(BL30:BS30))),0),0)</f>
        <v>0</v>
      </c>
      <c r="AO30">
        <f>IFERROR(VLOOKUP(Tabela4[[#This Row],[Designação]],BW:BX,2,0),0)</f>
        <v>0</v>
      </c>
      <c r="AP30" t="str">
        <f>IF(Tabela4[[#This Row],[Designação]]=AQ30,"SIM","NÃO")</f>
        <v>SIM</v>
      </c>
      <c r="AQ30" s="38">
        <v>103005</v>
      </c>
      <c r="AR30">
        <v>69</v>
      </c>
      <c r="AS30">
        <v>84</v>
      </c>
      <c r="AT30">
        <v>117</v>
      </c>
      <c r="AU30">
        <v>84</v>
      </c>
      <c r="AV30">
        <v>63</v>
      </c>
      <c r="BD30">
        <v>417</v>
      </c>
      <c r="BF30" t="str">
        <f t="shared" si="32"/>
        <v>sim</v>
      </c>
      <c r="BG30" s="38">
        <v>103005</v>
      </c>
      <c r="BH30">
        <v>3</v>
      </c>
      <c r="BI30">
        <v>3</v>
      </c>
      <c r="BJ30">
        <v>4</v>
      </c>
      <c r="BK30">
        <v>3</v>
      </c>
      <c r="BL30">
        <v>2</v>
      </c>
      <c r="BT30">
        <v>15</v>
      </c>
      <c r="BW30" s="47">
        <v>208010</v>
      </c>
      <c r="BX30" s="47" t="s">
        <v>1054</v>
      </c>
    </row>
    <row r="31" spans="2:76" x14ac:dyDescent="0.25">
      <c r="B31" s="22">
        <v>1</v>
      </c>
      <c r="C31" s="23">
        <v>103006</v>
      </c>
      <c r="D31" s="24" t="s">
        <v>65</v>
      </c>
      <c r="E31" s="25">
        <f t="shared" si="2"/>
        <v>0</v>
      </c>
      <c r="F31" s="25">
        <f>Tabela4[[#This Row],[1º ano  LP]]</f>
        <v>0</v>
      </c>
      <c r="G31" s="27">
        <f t="shared" si="3"/>
        <v>0</v>
      </c>
      <c r="H31" s="27">
        <f>Tabela4[[#This Row],[1º ano - APLICADOR LP]]</f>
        <v>0</v>
      </c>
      <c r="I31" s="25">
        <f t="shared" si="4"/>
        <v>0</v>
      </c>
      <c r="J31" s="25">
        <f t="shared" si="5"/>
        <v>0</v>
      </c>
      <c r="K31" s="27">
        <f t="shared" si="6"/>
        <v>0</v>
      </c>
      <c r="L31" s="27">
        <f t="shared" si="7"/>
        <v>0</v>
      </c>
      <c r="M31" s="25">
        <f t="shared" si="8"/>
        <v>0</v>
      </c>
      <c r="N31" s="25">
        <f t="shared" si="9"/>
        <v>0</v>
      </c>
      <c r="O31" s="27">
        <f t="shared" si="10"/>
        <v>0</v>
      </c>
      <c r="P31" s="27">
        <f t="shared" si="11"/>
        <v>0</v>
      </c>
      <c r="Q31" s="25">
        <f t="shared" si="12"/>
        <v>0</v>
      </c>
      <c r="R31" s="25">
        <f t="shared" si="13"/>
        <v>0</v>
      </c>
      <c r="S31" s="25">
        <f t="shared" si="14"/>
        <v>0</v>
      </c>
      <c r="T31" s="25">
        <f t="shared" si="15"/>
        <v>0</v>
      </c>
      <c r="U31" s="25">
        <f t="shared" si="16"/>
        <v>71</v>
      </c>
      <c r="V31" s="25">
        <f t="shared" si="17"/>
        <v>71</v>
      </c>
      <c r="W31" s="25">
        <f t="shared" si="18"/>
        <v>163</v>
      </c>
      <c r="X31" s="25">
        <f t="shared" si="19"/>
        <v>163</v>
      </c>
      <c r="Y31" s="25">
        <f t="shared" si="20"/>
        <v>108</v>
      </c>
      <c r="Z31" s="25">
        <f t="shared" si="21"/>
        <v>108</v>
      </c>
      <c r="AA31" s="25">
        <f t="shared" si="22"/>
        <v>86</v>
      </c>
      <c r="AB31" s="25">
        <f t="shared" si="23"/>
        <v>86</v>
      </c>
      <c r="AC31" s="25">
        <f t="shared" si="24"/>
        <v>0</v>
      </c>
      <c r="AD31" s="25">
        <f t="shared" si="25"/>
        <v>0</v>
      </c>
      <c r="AE31" s="25">
        <f t="shared" si="26"/>
        <v>68</v>
      </c>
      <c r="AF31" s="27">
        <f t="shared" si="27"/>
        <v>68</v>
      </c>
      <c r="AG31" s="27">
        <f t="shared" si="28"/>
        <v>0</v>
      </c>
      <c r="AH31" s="27">
        <f t="shared" si="29"/>
        <v>0</v>
      </c>
      <c r="AI31" s="27">
        <f t="shared" si="30"/>
        <v>0</v>
      </c>
      <c r="AJ31" s="27">
        <f t="shared" si="31"/>
        <v>496</v>
      </c>
      <c r="AK31" s="26">
        <f>SUM(Tabela4[[#This Row],[1º ano  LP]:[Questionário Contextual Estudante]])</f>
        <v>1488</v>
      </c>
      <c r="AM31">
        <f>IFERROR(IF(VLOOKUP(Tabela4[[#This Row],[Designação]],BW:BX,2,0)="SIM",SUM(AR31:AU31)+(4*(SUM(BH31:BK31))),0),0)</f>
        <v>0</v>
      </c>
      <c r="AN31">
        <f>IFERROR(IF(VLOOKUP(Tabela4[[#This Row],[Designação]],BW:BX,2,0)="SIM",SUM(AV31:BC31)+(4*(SUM(BL31:BS31))),0),0)</f>
        <v>496</v>
      </c>
      <c r="AO31" t="str">
        <f>IFERROR(VLOOKUP(Tabela4[[#This Row],[Designação]],BW:BX,2,0),0)</f>
        <v>SIM</v>
      </c>
      <c r="AP31" t="str">
        <f>IF(Tabela4[[#This Row],[Designação]]=AQ31,"SIM","NÃO")</f>
        <v>SIM</v>
      </c>
      <c r="AQ31" s="38">
        <v>103006</v>
      </c>
      <c r="AW31">
        <v>63</v>
      </c>
      <c r="AX31">
        <v>147</v>
      </c>
      <c r="AY31">
        <v>96</v>
      </c>
      <c r="AZ31">
        <v>74</v>
      </c>
      <c r="BB31">
        <v>60</v>
      </c>
      <c r="BD31">
        <v>440</v>
      </c>
      <c r="BF31" t="str">
        <f t="shared" si="32"/>
        <v>sim</v>
      </c>
      <c r="BG31" s="38">
        <v>103006</v>
      </c>
      <c r="BM31">
        <v>2</v>
      </c>
      <c r="BN31">
        <v>4</v>
      </c>
      <c r="BO31">
        <v>3</v>
      </c>
      <c r="BP31">
        <v>3</v>
      </c>
      <c r="BR31">
        <v>2</v>
      </c>
      <c r="BT31">
        <v>14</v>
      </c>
      <c r="BW31">
        <v>208022</v>
      </c>
      <c r="BX31" t="s">
        <v>1054</v>
      </c>
    </row>
    <row r="32" spans="2:76" x14ac:dyDescent="0.25">
      <c r="B32" s="22">
        <v>1</v>
      </c>
      <c r="C32" s="23">
        <v>103501</v>
      </c>
      <c r="D32" s="24" t="s">
        <v>1051</v>
      </c>
      <c r="E32" s="25">
        <f t="shared" si="2"/>
        <v>33</v>
      </c>
      <c r="F32" s="25">
        <f>Tabela4[[#This Row],[1º ano  LP]]</f>
        <v>33</v>
      </c>
      <c r="G32" s="27">
        <f t="shared" si="3"/>
        <v>2</v>
      </c>
      <c r="H32" s="27">
        <f>Tabela4[[#This Row],[1º ano - APLICADOR LP]]</f>
        <v>2</v>
      </c>
      <c r="I32" s="25">
        <f t="shared" si="4"/>
        <v>65</v>
      </c>
      <c r="J32" s="25">
        <f t="shared" si="5"/>
        <v>65</v>
      </c>
      <c r="K32" s="27">
        <f t="shared" si="6"/>
        <v>4</v>
      </c>
      <c r="L32" s="27">
        <f t="shared" si="7"/>
        <v>4</v>
      </c>
      <c r="M32" s="25">
        <f t="shared" si="8"/>
        <v>34</v>
      </c>
      <c r="N32" s="25">
        <f t="shared" si="9"/>
        <v>34</v>
      </c>
      <c r="O32" s="27">
        <f t="shared" si="10"/>
        <v>2</v>
      </c>
      <c r="P32" s="27">
        <f t="shared" si="11"/>
        <v>2</v>
      </c>
      <c r="Q32" s="25">
        <f t="shared" si="12"/>
        <v>37</v>
      </c>
      <c r="R32" s="25">
        <f t="shared" si="13"/>
        <v>37</v>
      </c>
      <c r="S32" s="25">
        <f t="shared" si="14"/>
        <v>40</v>
      </c>
      <c r="T32" s="25">
        <f t="shared" si="15"/>
        <v>40</v>
      </c>
      <c r="U32" s="25">
        <f t="shared" si="16"/>
        <v>0</v>
      </c>
      <c r="V32" s="25">
        <f t="shared" si="17"/>
        <v>0</v>
      </c>
      <c r="W32" s="25">
        <f t="shared" si="18"/>
        <v>0</v>
      </c>
      <c r="X32" s="25">
        <f t="shared" si="19"/>
        <v>0</v>
      </c>
      <c r="Y32" s="25">
        <f t="shared" si="20"/>
        <v>0</v>
      </c>
      <c r="Z32" s="25">
        <f t="shared" si="21"/>
        <v>0</v>
      </c>
      <c r="AA32" s="25">
        <f t="shared" si="22"/>
        <v>0</v>
      </c>
      <c r="AB32" s="25">
        <f t="shared" si="23"/>
        <v>0</v>
      </c>
      <c r="AC32" s="25">
        <f t="shared" si="24"/>
        <v>0</v>
      </c>
      <c r="AD32" s="25">
        <f t="shared" si="25"/>
        <v>0</v>
      </c>
      <c r="AE32" s="25">
        <f t="shared" si="26"/>
        <v>0</v>
      </c>
      <c r="AF32" s="27">
        <f t="shared" si="27"/>
        <v>0</v>
      </c>
      <c r="AG32" s="27">
        <f t="shared" si="28"/>
        <v>0</v>
      </c>
      <c r="AH32" s="27">
        <f t="shared" si="29"/>
        <v>0</v>
      </c>
      <c r="AI32" s="27">
        <f t="shared" si="30"/>
        <v>0</v>
      </c>
      <c r="AJ32" s="27">
        <f t="shared" si="31"/>
        <v>0</v>
      </c>
      <c r="AK32" s="26">
        <f>SUM(Tabela4[[#This Row],[1º ano  LP]:[Questionário Contextual Estudante]])</f>
        <v>434</v>
      </c>
      <c r="AM32">
        <f>IFERROR(IF(VLOOKUP(Tabela4[[#This Row],[Designação]],BW:BX,2,0)="SIM",SUM(AR32:AU32)+(4*(SUM(BH32:BK32))),0),0)</f>
        <v>0</v>
      </c>
      <c r="AN32">
        <f>IFERROR(IF(VLOOKUP(Tabela4[[#This Row],[Designação]],BW:BX,2,0)="SIM",SUM(AV32:BC32)+(4*(SUM(BL32:BS32))),0),0)</f>
        <v>0</v>
      </c>
      <c r="AO32">
        <f>IFERROR(VLOOKUP(Tabela4[[#This Row],[Designação]],BW:BX,2,0),0)</f>
        <v>0</v>
      </c>
      <c r="AP32" t="str">
        <f>IF(Tabela4[[#This Row],[Designação]]=AQ32,"SIM","NÃO")</f>
        <v>SIM</v>
      </c>
      <c r="AQ32" s="38">
        <v>103501</v>
      </c>
      <c r="AR32">
        <v>29</v>
      </c>
      <c r="AS32">
        <v>57</v>
      </c>
      <c r="AT32">
        <v>30</v>
      </c>
      <c r="AU32">
        <v>33</v>
      </c>
      <c r="AV32">
        <v>36</v>
      </c>
      <c r="BD32">
        <v>185</v>
      </c>
      <c r="BF32" t="str">
        <f t="shared" si="32"/>
        <v>sim</v>
      </c>
      <c r="BG32" s="38">
        <v>103501</v>
      </c>
      <c r="BH32">
        <v>1</v>
      </c>
      <c r="BI32">
        <v>2</v>
      </c>
      <c r="BJ32">
        <v>1</v>
      </c>
      <c r="BK32">
        <v>1</v>
      </c>
      <c r="BL32">
        <v>1</v>
      </c>
      <c r="BT32">
        <v>6</v>
      </c>
      <c r="BW32" s="47">
        <v>208501</v>
      </c>
      <c r="BX32" s="47" t="s">
        <v>1054</v>
      </c>
    </row>
    <row r="33" spans="2:76" x14ac:dyDescent="0.25">
      <c r="B33" s="22">
        <v>1</v>
      </c>
      <c r="C33" s="23">
        <v>103502</v>
      </c>
      <c r="D33" s="24" t="s">
        <v>66</v>
      </c>
      <c r="E33" s="25">
        <f t="shared" si="2"/>
        <v>58</v>
      </c>
      <c r="F33" s="25">
        <f>Tabela4[[#This Row],[1º ano  LP]]</f>
        <v>58</v>
      </c>
      <c r="G33" s="27">
        <f t="shared" si="3"/>
        <v>4</v>
      </c>
      <c r="H33" s="27">
        <f>Tabela4[[#This Row],[1º ano - APLICADOR LP]]</f>
        <v>4</v>
      </c>
      <c r="I33" s="25">
        <f t="shared" si="4"/>
        <v>97</v>
      </c>
      <c r="J33" s="25">
        <f t="shared" si="5"/>
        <v>97</v>
      </c>
      <c r="K33" s="27">
        <f t="shared" si="6"/>
        <v>6</v>
      </c>
      <c r="L33" s="27">
        <f t="shared" si="7"/>
        <v>6</v>
      </c>
      <c r="M33" s="25">
        <f t="shared" si="8"/>
        <v>69</v>
      </c>
      <c r="N33" s="25">
        <f t="shared" si="9"/>
        <v>69</v>
      </c>
      <c r="O33" s="27">
        <f t="shared" si="10"/>
        <v>4</v>
      </c>
      <c r="P33" s="27">
        <f t="shared" si="11"/>
        <v>4</v>
      </c>
      <c r="Q33" s="25">
        <f t="shared" si="12"/>
        <v>38</v>
      </c>
      <c r="R33" s="25">
        <f t="shared" si="13"/>
        <v>38</v>
      </c>
      <c r="S33" s="25">
        <f t="shared" si="14"/>
        <v>73</v>
      </c>
      <c r="T33" s="25">
        <f t="shared" si="15"/>
        <v>73</v>
      </c>
      <c r="U33" s="25">
        <f t="shared" si="16"/>
        <v>0</v>
      </c>
      <c r="V33" s="25">
        <f t="shared" si="17"/>
        <v>0</v>
      </c>
      <c r="W33" s="25">
        <f t="shared" si="18"/>
        <v>0</v>
      </c>
      <c r="X33" s="25">
        <f t="shared" si="19"/>
        <v>0</v>
      </c>
      <c r="Y33" s="25">
        <f t="shared" si="20"/>
        <v>0</v>
      </c>
      <c r="Z33" s="25">
        <f t="shared" si="21"/>
        <v>0</v>
      </c>
      <c r="AA33" s="25">
        <f t="shared" si="22"/>
        <v>0</v>
      </c>
      <c r="AB33" s="25">
        <f t="shared" si="23"/>
        <v>0</v>
      </c>
      <c r="AC33" s="25">
        <f t="shared" si="24"/>
        <v>0</v>
      </c>
      <c r="AD33" s="25">
        <f t="shared" si="25"/>
        <v>0</v>
      </c>
      <c r="AE33" s="25">
        <f t="shared" si="26"/>
        <v>0</v>
      </c>
      <c r="AF33" s="27">
        <f t="shared" si="27"/>
        <v>0</v>
      </c>
      <c r="AG33" s="27">
        <f t="shared" si="28"/>
        <v>0</v>
      </c>
      <c r="AH33" s="27">
        <f t="shared" si="29"/>
        <v>0</v>
      </c>
      <c r="AI33" s="27">
        <f t="shared" si="30"/>
        <v>0</v>
      </c>
      <c r="AJ33" s="27">
        <f t="shared" si="31"/>
        <v>0</v>
      </c>
      <c r="AK33" s="26">
        <f>SUM(Tabela4[[#This Row],[1º ano  LP]:[Questionário Contextual Estudante]])</f>
        <v>698</v>
      </c>
      <c r="AM33">
        <f>IFERROR(IF(VLOOKUP(Tabela4[[#This Row],[Designação]],BW:BX,2,0)="SIM",SUM(AR33:AU33)+(4*(SUM(BH33:BK33))),0),0)</f>
        <v>0</v>
      </c>
      <c r="AN33">
        <f>IFERROR(IF(VLOOKUP(Tabela4[[#This Row],[Designação]],BW:BX,2,0)="SIM",SUM(AV33:BC33)+(4*(SUM(BL33:BS33))),0),0)</f>
        <v>0</v>
      </c>
      <c r="AO33">
        <f>IFERROR(VLOOKUP(Tabela4[[#This Row],[Designação]],BW:BX,2,0),0)</f>
        <v>0</v>
      </c>
      <c r="AP33" t="str">
        <f>IF(Tabela4[[#This Row],[Designação]]=AQ33,"SIM","NÃO")</f>
        <v>SIM</v>
      </c>
      <c r="AQ33" s="38">
        <v>103502</v>
      </c>
      <c r="AR33">
        <v>50</v>
      </c>
      <c r="AS33">
        <v>85</v>
      </c>
      <c r="AT33">
        <v>61</v>
      </c>
      <c r="AU33">
        <v>34</v>
      </c>
      <c r="AV33">
        <v>65</v>
      </c>
      <c r="BD33">
        <v>295</v>
      </c>
      <c r="BF33" t="str">
        <f t="shared" si="32"/>
        <v>sim</v>
      </c>
      <c r="BG33" s="38">
        <v>103502</v>
      </c>
      <c r="BH33">
        <v>2</v>
      </c>
      <c r="BI33">
        <v>3</v>
      </c>
      <c r="BJ33">
        <v>2</v>
      </c>
      <c r="BK33">
        <v>1</v>
      </c>
      <c r="BL33">
        <v>2</v>
      </c>
      <c r="BT33">
        <v>10</v>
      </c>
      <c r="BW33">
        <v>208502</v>
      </c>
      <c r="BX33" t="s">
        <v>1054</v>
      </c>
    </row>
    <row r="34" spans="2:76" x14ac:dyDescent="0.25">
      <c r="B34" s="22">
        <v>1</v>
      </c>
      <c r="C34" s="23">
        <v>107001</v>
      </c>
      <c r="D34" s="24" t="s">
        <v>67</v>
      </c>
      <c r="E34" s="25">
        <f t="shared" si="2"/>
        <v>0</v>
      </c>
      <c r="F34" s="25">
        <f>Tabela4[[#This Row],[1º ano  LP]]</f>
        <v>0</v>
      </c>
      <c r="G34" s="27">
        <f t="shared" si="3"/>
        <v>0</v>
      </c>
      <c r="H34" s="27">
        <f>Tabela4[[#This Row],[1º ano - APLICADOR LP]]</f>
        <v>0</v>
      </c>
      <c r="I34" s="25">
        <f t="shared" si="4"/>
        <v>0</v>
      </c>
      <c r="J34" s="25">
        <f t="shared" si="5"/>
        <v>0</v>
      </c>
      <c r="K34" s="27">
        <f t="shared" si="6"/>
        <v>0</v>
      </c>
      <c r="L34" s="27">
        <f t="shared" si="7"/>
        <v>0</v>
      </c>
      <c r="M34" s="25">
        <f t="shared" si="8"/>
        <v>0</v>
      </c>
      <c r="N34" s="25">
        <f t="shared" si="9"/>
        <v>0</v>
      </c>
      <c r="O34" s="27">
        <f t="shared" si="10"/>
        <v>0</v>
      </c>
      <c r="P34" s="27">
        <f t="shared" si="11"/>
        <v>0</v>
      </c>
      <c r="Q34" s="25">
        <f t="shared" si="12"/>
        <v>0</v>
      </c>
      <c r="R34" s="25">
        <f t="shared" si="13"/>
        <v>0</v>
      </c>
      <c r="S34" s="25">
        <f t="shared" si="14"/>
        <v>0</v>
      </c>
      <c r="T34" s="25">
        <f t="shared" si="15"/>
        <v>0</v>
      </c>
      <c r="U34" s="25">
        <f t="shared" si="16"/>
        <v>105</v>
      </c>
      <c r="V34" s="25">
        <f t="shared" si="17"/>
        <v>105</v>
      </c>
      <c r="W34" s="25">
        <f t="shared" si="18"/>
        <v>69</v>
      </c>
      <c r="X34" s="25">
        <f t="shared" si="19"/>
        <v>69</v>
      </c>
      <c r="Y34" s="25">
        <f t="shared" si="20"/>
        <v>80</v>
      </c>
      <c r="Z34" s="25">
        <f t="shared" si="21"/>
        <v>80</v>
      </c>
      <c r="AA34" s="25">
        <f t="shared" si="22"/>
        <v>137</v>
      </c>
      <c r="AB34" s="25">
        <f t="shared" si="23"/>
        <v>137</v>
      </c>
      <c r="AC34" s="25">
        <f t="shared" si="24"/>
        <v>24</v>
      </c>
      <c r="AD34" s="25">
        <f t="shared" si="25"/>
        <v>24</v>
      </c>
      <c r="AE34" s="25">
        <f t="shared" si="26"/>
        <v>25</v>
      </c>
      <c r="AF34" s="27">
        <f t="shared" si="27"/>
        <v>25</v>
      </c>
      <c r="AG34" s="27">
        <f t="shared" si="28"/>
        <v>31</v>
      </c>
      <c r="AH34" s="27">
        <f t="shared" si="29"/>
        <v>31</v>
      </c>
      <c r="AI34" s="27">
        <f t="shared" si="30"/>
        <v>0</v>
      </c>
      <c r="AJ34" s="27">
        <f t="shared" si="31"/>
        <v>0</v>
      </c>
      <c r="AK34" s="26">
        <f>SUM(Tabela4[[#This Row],[1º ano  LP]:[Questionário Contextual Estudante]])</f>
        <v>942</v>
      </c>
      <c r="AM34">
        <f>IFERROR(IF(VLOOKUP(Tabela4[[#This Row],[Designação]],BW:BX,2,0)="SIM",SUM(AR34:AU34)+(4*(SUM(BH34:BK34))),0),0)</f>
        <v>0</v>
      </c>
      <c r="AN34">
        <f>IFERROR(IF(VLOOKUP(Tabela4[[#This Row],[Designação]],BW:BX,2,0)="SIM",SUM(AV34:BC34)+(4*(SUM(BL34:BS34))),0),0)</f>
        <v>0</v>
      </c>
      <c r="AO34">
        <f>IFERROR(VLOOKUP(Tabela4[[#This Row],[Designação]],BW:BX,2,0),0)</f>
        <v>0</v>
      </c>
      <c r="AP34" t="str">
        <f>IF(Tabela4[[#This Row],[Designação]]=AQ34,"SIM","NÃO")</f>
        <v>SIM</v>
      </c>
      <c r="AQ34" s="38">
        <v>107001</v>
      </c>
      <c r="AW34">
        <v>93</v>
      </c>
      <c r="AX34">
        <v>61</v>
      </c>
      <c r="AY34">
        <v>72</v>
      </c>
      <c r="AZ34">
        <v>125</v>
      </c>
      <c r="BA34">
        <v>20</v>
      </c>
      <c r="BB34">
        <v>21</v>
      </c>
      <c r="BC34">
        <v>27</v>
      </c>
      <c r="BD34">
        <v>419</v>
      </c>
      <c r="BF34" t="str">
        <f t="shared" si="32"/>
        <v>sim</v>
      </c>
      <c r="BG34" s="38">
        <v>107001</v>
      </c>
      <c r="BM34">
        <v>3</v>
      </c>
      <c r="BN34">
        <v>2</v>
      </c>
      <c r="BO34">
        <v>2</v>
      </c>
      <c r="BP34">
        <v>3</v>
      </c>
      <c r="BQ34">
        <v>1</v>
      </c>
      <c r="BR34">
        <v>1</v>
      </c>
      <c r="BS34">
        <v>1</v>
      </c>
      <c r="BT34">
        <v>13</v>
      </c>
      <c r="BW34" s="47">
        <v>209011</v>
      </c>
      <c r="BX34" s="47" t="s">
        <v>1054</v>
      </c>
    </row>
    <row r="35" spans="2:76" x14ac:dyDescent="0.25">
      <c r="B35" s="22">
        <v>1</v>
      </c>
      <c r="C35" s="23">
        <v>107002</v>
      </c>
      <c r="D35" s="24" t="s">
        <v>68</v>
      </c>
      <c r="E35" s="25">
        <f t="shared" si="2"/>
        <v>0</v>
      </c>
      <c r="F35" s="25">
        <f>Tabela4[[#This Row],[1º ano  LP]]</f>
        <v>0</v>
      </c>
      <c r="G35" s="27">
        <f t="shared" si="3"/>
        <v>0</v>
      </c>
      <c r="H35" s="27">
        <f>Tabela4[[#This Row],[1º ano - APLICADOR LP]]</f>
        <v>0</v>
      </c>
      <c r="I35" s="25">
        <f t="shared" si="4"/>
        <v>0</v>
      </c>
      <c r="J35" s="25">
        <f t="shared" si="5"/>
        <v>0</v>
      </c>
      <c r="K35" s="27">
        <f t="shared" si="6"/>
        <v>0</v>
      </c>
      <c r="L35" s="27">
        <f t="shared" si="7"/>
        <v>0</v>
      </c>
      <c r="M35" s="25">
        <f t="shared" si="8"/>
        <v>0</v>
      </c>
      <c r="N35" s="25">
        <f t="shared" si="9"/>
        <v>0</v>
      </c>
      <c r="O35" s="27">
        <f t="shared" si="10"/>
        <v>0</v>
      </c>
      <c r="P35" s="27">
        <f t="shared" si="11"/>
        <v>0</v>
      </c>
      <c r="Q35" s="25">
        <f t="shared" si="12"/>
        <v>0</v>
      </c>
      <c r="R35" s="25">
        <f t="shared" si="13"/>
        <v>0</v>
      </c>
      <c r="S35" s="25">
        <f t="shared" si="14"/>
        <v>0</v>
      </c>
      <c r="T35" s="25">
        <f t="shared" si="15"/>
        <v>0</v>
      </c>
      <c r="U35" s="25">
        <f t="shared" si="16"/>
        <v>74</v>
      </c>
      <c r="V35" s="25">
        <f t="shared" si="17"/>
        <v>74</v>
      </c>
      <c r="W35" s="25">
        <f t="shared" si="18"/>
        <v>204</v>
      </c>
      <c r="X35" s="25">
        <f t="shared" si="19"/>
        <v>204</v>
      </c>
      <c r="Y35" s="25">
        <f t="shared" si="20"/>
        <v>130</v>
      </c>
      <c r="Z35" s="25">
        <f t="shared" si="21"/>
        <v>130</v>
      </c>
      <c r="AA35" s="25">
        <f t="shared" si="22"/>
        <v>140</v>
      </c>
      <c r="AB35" s="25">
        <f t="shared" si="23"/>
        <v>140</v>
      </c>
      <c r="AC35" s="25">
        <f t="shared" si="24"/>
        <v>0</v>
      </c>
      <c r="AD35" s="25">
        <f t="shared" si="25"/>
        <v>0</v>
      </c>
      <c r="AE35" s="25">
        <f t="shared" si="26"/>
        <v>0</v>
      </c>
      <c r="AF35" s="27">
        <f t="shared" si="27"/>
        <v>0</v>
      </c>
      <c r="AG35" s="27">
        <f t="shared" si="28"/>
        <v>0</v>
      </c>
      <c r="AH35" s="27">
        <f t="shared" si="29"/>
        <v>0</v>
      </c>
      <c r="AI35" s="27">
        <f t="shared" si="30"/>
        <v>0</v>
      </c>
      <c r="AJ35" s="27">
        <f t="shared" si="31"/>
        <v>0</v>
      </c>
      <c r="AK35" s="26">
        <f>SUM(Tabela4[[#This Row],[1º ano  LP]:[Questionário Contextual Estudante]])</f>
        <v>1096</v>
      </c>
      <c r="AM35">
        <f>IFERROR(IF(VLOOKUP(Tabela4[[#This Row],[Designação]],BW:BX,2,0)="SIM",SUM(AR35:AU35)+(4*(SUM(BH35:BK35))),0),0)</f>
        <v>0</v>
      </c>
      <c r="AN35">
        <f>IFERROR(IF(VLOOKUP(Tabela4[[#This Row],[Designação]],BW:BX,2,0)="SIM",SUM(AV35:BC35)+(4*(SUM(BL35:BS35))),0),0)</f>
        <v>0</v>
      </c>
      <c r="AO35">
        <f>IFERROR(VLOOKUP(Tabela4[[#This Row],[Designação]],BW:BX,2,0),0)</f>
        <v>0</v>
      </c>
      <c r="AP35" t="str">
        <f>IF(Tabela4[[#This Row],[Designação]]=AQ35,"SIM","NÃO")</f>
        <v>SIM</v>
      </c>
      <c r="AQ35" s="38">
        <v>107002</v>
      </c>
      <c r="AW35">
        <v>66</v>
      </c>
      <c r="AX35">
        <v>184</v>
      </c>
      <c r="AY35">
        <v>118</v>
      </c>
      <c r="AZ35">
        <v>128</v>
      </c>
      <c r="BD35">
        <v>496</v>
      </c>
      <c r="BF35" t="str">
        <f t="shared" si="32"/>
        <v>sim</v>
      </c>
      <c r="BG35" s="38">
        <v>107002</v>
      </c>
      <c r="BM35">
        <v>2</v>
      </c>
      <c r="BN35">
        <v>5</v>
      </c>
      <c r="BO35">
        <v>3</v>
      </c>
      <c r="BP35">
        <v>3</v>
      </c>
      <c r="BT35">
        <v>13</v>
      </c>
      <c r="BW35">
        <v>209013</v>
      </c>
      <c r="BX35" t="s">
        <v>1054</v>
      </c>
    </row>
    <row r="36" spans="2:76" x14ac:dyDescent="0.25">
      <c r="B36" s="22">
        <v>1</v>
      </c>
      <c r="C36" s="23">
        <v>107003</v>
      </c>
      <c r="D36" s="24" t="s">
        <v>69</v>
      </c>
      <c r="E36" s="25">
        <f t="shared" si="2"/>
        <v>87</v>
      </c>
      <c r="F36" s="25">
        <f>Tabela4[[#This Row],[1º ano  LP]]</f>
        <v>87</v>
      </c>
      <c r="G36" s="27">
        <f t="shared" si="3"/>
        <v>6</v>
      </c>
      <c r="H36" s="27">
        <f>Tabela4[[#This Row],[1º ano - APLICADOR LP]]</f>
        <v>6</v>
      </c>
      <c r="I36" s="25">
        <f t="shared" si="4"/>
        <v>64</v>
      </c>
      <c r="J36" s="25">
        <f t="shared" si="5"/>
        <v>64</v>
      </c>
      <c r="K36" s="27">
        <f t="shared" si="6"/>
        <v>4</v>
      </c>
      <c r="L36" s="27">
        <f t="shared" si="7"/>
        <v>4</v>
      </c>
      <c r="M36" s="25">
        <f t="shared" si="8"/>
        <v>105</v>
      </c>
      <c r="N36" s="25">
        <f t="shared" si="9"/>
        <v>105</v>
      </c>
      <c r="O36" s="27">
        <f t="shared" si="10"/>
        <v>6</v>
      </c>
      <c r="P36" s="27">
        <f t="shared" si="11"/>
        <v>6</v>
      </c>
      <c r="Q36" s="25">
        <f t="shared" si="12"/>
        <v>74</v>
      </c>
      <c r="R36" s="25">
        <f t="shared" si="13"/>
        <v>74</v>
      </c>
      <c r="S36" s="25">
        <f t="shared" si="14"/>
        <v>72</v>
      </c>
      <c r="T36" s="25">
        <f t="shared" si="15"/>
        <v>72</v>
      </c>
      <c r="U36" s="25">
        <f t="shared" si="16"/>
        <v>76</v>
      </c>
      <c r="V36" s="25">
        <f t="shared" si="17"/>
        <v>76</v>
      </c>
      <c r="W36" s="25">
        <f t="shared" si="18"/>
        <v>0</v>
      </c>
      <c r="X36" s="25">
        <f t="shared" si="19"/>
        <v>0</v>
      </c>
      <c r="Y36" s="25">
        <f t="shared" si="20"/>
        <v>0</v>
      </c>
      <c r="Z36" s="25">
        <f t="shared" si="21"/>
        <v>0</v>
      </c>
      <c r="AA36" s="25">
        <f t="shared" si="22"/>
        <v>0</v>
      </c>
      <c r="AB36" s="25">
        <f t="shared" si="23"/>
        <v>0</v>
      </c>
      <c r="AC36" s="25">
        <f t="shared" si="24"/>
        <v>0</v>
      </c>
      <c r="AD36" s="25">
        <f t="shared" si="25"/>
        <v>0</v>
      </c>
      <c r="AE36" s="25">
        <f t="shared" si="26"/>
        <v>0</v>
      </c>
      <c r="AF36" s="27">
        <f t="shared" si="27"/>
        <v>0</v>
      </c>
      <c r="AG36" s="27">
        <f t="shared" si="28"/>
        <v>0</v>
      </c>
      <c r="AH36" s="27">
        <f t="shared" si="29"/>
        <v>0</v>
      </c>
      <c r="AI36" s="27">
        <f t="shared" si="30"/>
        <v>330</v>
      </c>
      <c r="AJ36" s="27">
        <f t="shared" si="31"/>
        <v>148</v>
      </c>
      <c r="AK36" s="26">
        <f>SUM(Tabela4[[#This Row],[1º ano  LP]:[Questionário Contextual Estudante]])</f>
        <v>1466</v>
      </c>
      <c r="AM36">
        <f>IFERROR(IF(VLOOKUP(Tabela4[[#This Row],[Designação]],BW:BX,2,0)="SIM",SUM(AR36:AU36)+(4*(SUM(BH36:BK36))),0),0)</f>
        <v>330</v>
      </c>
      <c r="AN36">
        <f>IFERROR(IF(VLOOKUP(Tabela4[[#This Row],[Designação]],BW:BX,2,0)="SIM",SUM(AV36:BC36)+(4*(SUM(BL36:BS36))),0),0)</f>
        <v>148</v>
      </c>
      <c r="AO36" t="str">
        <f>IFERROR(VLOOKUP(Tabela4[[#This Row],[Designação]],BW:BX,2,0),0)</f>
        <v>SIM</v>
      </c>
      <c r="AP36" t="str">
        <f>IF(Tabela4[[#This Row],[Designação]]=AQ36,"SIM","NÃO")</f>
        <v>SIM</v>
      </c>
      <c r="AQ36" s="38">
        <v>107003</v>
      </c>
      <c r="AR36">
        <v>75</v>
      </c>
      <c r="AS36">
        <v>56</v>
      </c>
      <c r="AT36">
        <v>93</v>
      </c>
      <c r="AU36">
        <v>66</v>
      </c>
      <c r="AV36">
        <v>64</v>
      </c>
      <c r="AW36">
        <v>68</v>
      </c>
      <c r="BD36">
        <v>422</v>
      </c>
      <c r="BF36" t="str">
        <f t="shared" si="32"/>
        <v>sim</v>
      </c>
      <c r="BG36" s="38">
        <v>107003</v>
      </c>
      <c r="BH36">
        <v>3</v>
      </c>
      <c r="BI36">
        <v>2</v>
      </c>
      <c r="BJ36">
        <v>3</v>
      </c>
      <c r="BK36">
        <v>2</v>
      </c>
      <c r="BL36">
        <v>2</v>
      </c>
      <c r="BM36">
        <v>2</v>
      </c>
      <c r="BT36">
        <v>14</v>
      </c>
      <c r="BW36" s="47">
        <v>209025</v>
      </c>
      <c r="BX36" s="47" t="s">
        <v>1054</v>
      </c>
    </row>
    <row r="37" spans="2:76" x14ac:dyDescent="0.25">
      <c r="B37" s="22">
        <v>1</v>
      </c>
      <c r="C37" s="23">
        <v>107004</v>
      </c>
      <c r="D37" s="24" t="s">
        <v>70</v>
      </c>
      <c r="E37" s="25">
        <f t="shared" si="2"/>
        <v>57</v>
      </c>
      <c r="F37" s="25">
        <f>Tabela4[[#This Row],[1º ano  LP]]</f>
        <v>57</v>
      </c>
      <c r="G37" s="27">
        <f t="shared" si="3"/>
        <v>4</v>
      </c>
      <c r="H37" s="27">
        <f>Tabela4[[#This Row],[1º ano - APLICADOR LP]]</f>
        <v>4</v>
      </c>
      <c r="I37" s="25">
        <f t="shared" si="4"/>
        <v>98</v>
      </c>
      <c r="J37" s="25">
        <f t="shared" si="5"/>
        <v>98</v>
      </c>
      <c r="K37" s="27">
        <f t="shared" si="6"/>
        <v>6</v>
      </c>
      <c r="L37" s="27">
        <f t="shared" si="7"/>
        <v>6</v>
      </c>
      <c r="M37" s="25">
        <f t="shared" si="8"/>
        <v>71</v>
      </c>
      <c r="N37" s="25">
        <f t="shared" si="9"/>
        <v>71</v>
      </c>
      <c r="O37" s="27">
        <f t="shared" si="10"/>
        <v>4</v>
      </c>
      <c r="P37" s="27">
        <f t="shared" si="11"/>
        <v>4</v>
      </c>
      <c r="Q37" s="25">
        <f t="shared" si="12"/>
        <v>105</v>
      </c>
      <c r="R37" s="25">
        <f t="shared" si="13"/>
        <v>105</v>
      </c>
      <c r="S37" s="25">
        <f t="shared" si="14"/>
        <v>78</v>
      </c>
      <c r="T37" s="25">
        <f t="shared" si="15"/>
        <v>78</v>
      </c>
      <c r="U37" s="25">
        <f t="shared" si="16"/>
        <v>0</v>
      </c>
      <c r="V37" s="25">
        <f t="shared" si="17"/>
        <v>0</v>
      </c>
      <c r="W37" s="25">
        <f t="shared" si="18"/>
        <v>0</v>
      </c>
      <c r="X37" s="25">
        <f t="shared" si="19"/>
        <v>0</v>
      </c>
      <c r="Y37" s="25">
        <f t="shared" si="20"/>
        <v>0</v>
      </c>
      <c r="Z37" s="25">
        <f t="shared" si="21"/>
        <v>0</v>
      </c>
      <c r="AA37" s="25">
        <f t="shared" si="22"/>
        <v>0</v>
      </c>
      <c r="AB37" s="25">
        <f t="shared" si="23"/>
        <v>0</v>
      </c>
      <c r="AC37" s="25">
        <f t="shared" si="24"/>
        <v>0</v>
      </c>
      <c r="AD37" s="25">
        <f t="shared" si="25"/>
        <v>0</v>
      </c>
      <c r="AE37" s="25">
        <f t="shared" si="26"/>
        <v>0</v>
      </c>
      <c r="AF37" s="27">
        <f t="shared" si="27"/>
        <v>0</v>
      </c>
      <c r="AG37" s="27">
        <f t="shared" si="28"/>
        <v>0</v>
      </c>
      <c r="AH37" s="27">
        <f t="shared" si="29"/>
        <v>0</v>
      </c>
      <c r="AI37" s="27">
        <f t="shared" si="30"/>
        <v>0</v>
      </c>
      <c r="AJ37" s="27">
        <f t="shared" si="31"/>
        <v>0</v>
      </c>
      <c r="AK37" s="26">
        <f>SUM(Tabela4[[#This Row],[1º ano  LP]:[Questionário Contextual Estudante]])</f>
        <v>846</v>
      </c>
      <c r="AM37">
        <f>IFERROR(IF(VLOOKUP(Tabela4[[#This Row],[Designação]],BW:BX,2,0)="SIM",SUM(AR37:AU37)+(4*(SUM(BH37:BK37))),0),0)</f>
        <v>0</v>
      </c>
      <c r="AN37">
        <f>IFERROR(IF(VLOOKUP(Tabela4[[#This Row],[Designação]],BW:BX,2,0)="SIM",SUM(AV37:BC37)+(4*(SUM(BL37:BS37))),0),0)</f>
        <v>0</v>
      </c>
      <c r="AO37">
        <f>IFERROR(VLOOKUP(Tabela4[[#This Row],[Designação]],BW:BX,2,0),0)</f>
        <v>0</v>
      </c>
      <c r="AP37" t="str">
        <f>IF(Tabela4[[#This Row],[Designação]]=AQ37,"SIM","NÃO")</f>
        <v>SIM</v>
      </c>
      <c r="AQ37" s="38">
        <v>107004</v>
      </c>
      <c r="AR37">
        <v>49</v>
      </c>
      <c r="AS37">
        <v>86</v>
      </c>
      <c r="AT37">
        <v>63</v>
      </c>
      <c r="AU37">
        <v>93</v>
      </c>
      <c r="AV37">
        <v>70</v>
      </c>
      <c r="BD37">
        <v>361</v>
      </c>
      <c r="BF37" t="str">
        <f t="shared" si="32"/>
        <v>sim</v>
      </c>
      <c r="BG37" s="38">
        <v>107004</v>
      </c>
      <c r="BH37">
        <v>2</v>
      </c>
      <c r="BI37">
        <v>3</v>
      </c>
      <c r="BJ37">
        <v>2</v>
      </c>
      <c r="BK37">
        <v>3</v>
      </c>
      <c r="BL37">
        <v>2</v>
      </c>
      <c r="BT37">
        <v>12</v>
      </c>
      <c r="BW37">
        <v>227001</v>
      </c>
      <c r="BX37" t="s">
        <v>1054</v>
      </c>
    </row>
    <row r="38" spans="2:76" x14ac:dyDescent="0.25">
      <c r="B38" s="22">
        <v>1</v>
      </c>
      <c r="C38" s="23">
        <v>107005</v>
      </c>
      <c r="D38" s="24" t="s">
        <v>71</v>
      </c>
      <c r="E38" s="25">
        <f t="shared" si="2"/>
        <v>129</v>
      </c>
      <c r="F38" s="25">
        <f>Tabela4[[#This Row],[1º ano  LP]]</f>
        <v>129</v>
      </c>
      <c r="G38" s="27">
        <f t="shared" si="3"/>
        <v>8</v>
      </c>
      <c r="H38" s="27">
        <f>Tabela4[[#This Row],[1º ano - APLICADOR LP]]</f>
        <v>8</v>
      </c>
      <c r="I38" s="25">
        <f t="shared" si="4"/>
        <v>200</v>
      </c>
      <c r="J38" s="25">
        <f t="shared" si="5"/>
        <v>200</v>
      </c>
      <c r="K38" s="27">
        <f t="shared" si="6"/>
        <v>12</v>
      </c>
      <c r="L38" s="27">
        <f t="shared" si="7"/>
        <v>12</v>
      </c>
      <c r="M38" s="25">
        <f t="shared" si="8"/>
        <v>148</v>
      </c>
      <c r="N38" s="25">
        <f t="shared" si="9"/>
        <v>148</v>
      </c>
      <c r="O38" s="27">
        <f t="shared" si="10"/>
        <v>8</v>
      </c>
      <c r="P38" s="27">
        <f t="shared" si="11"/>
        <v>8</v>
      </c>
      <c r="Q38" s="25">
        <f t="shared" si="12"/>
        <v>139</v>
      </c>
      <c r="R38" s="25">
        <f t="shared" si="13"/>
        <v>139</v>
      </c>
      <c r="S38" s="25">
        <f t="shared" si="14"/>
        <v>107</v>
      </c>
      <c r="T38" s="25">
        <f t="shared" si="15"/>
        <v>107</v>
      </c>
      <c r="U38" s="25">
        <f t="shared" si="16"/>
        <v>114</v>
      </c>
      <c r="V38" s="25">
        <f t="shared" si="17"/>
        <v>114</v>
      </c>
      <c r="W38" s="25">
        <f t="shared" si="18"/>
        <v>0</v>
      </c>
      <c r="X38" s="25">
        <f t="shared" si="19"/>
        <v>0</v>
      </c>
      <c r="Y38" s="25">
        <f t="shared" si="20"/>
        <v>0</v>
      </c>
      <c r="Z38" s="25">
        <f t="shared" si="21"/>
        <v>0</v>
      </c>
      <c r="AA38" s="25">
        <f t="shared" si="22"/>
        <v>0</v>
      </c>
      <c r="AB38" s="25">
        <f t="shared" si="23"/>
        <v>0</v>
      </c>
      <c r="AC38" s="25">
        <f t="shared" si="24"/>
        <v>0</v>
      </c>
      <c r="AD38" s="25">
        <f t="shared" si="25"/>
        <v>0</v>
      </c>
      <c r="AE38" s="25">
        <f t="shared" si="26"/>
        <v>0</v>
      </c>
      <c r="AF38" s="27">
        <f t="shared" si="27"/>
        <v>0</v>
      </c>
      <c r="AG38" s="27">
        <f t="shared" si="28"/>
        <v>0</v>
      </c>
      <c r="AH38" s="27">
        <f t="shared" si="29"/>
        <v>0</v>
      </c>
      <c r="AI38" s="27">
        <f t="shared" si="30"/>
        <v>0</v>
      </c>
      <c r="AJ38" s="27">
        <f t="shared" si="31"/>
        <v>0</v>
      </c>
      <c r="AK38" s="26">
        <f>SUM(Tabela4[[#This Row],[1º ano  LP]:[Questionário Contextual Estudante]])</f>
        <v>1730</v>
      </c>
      <c r="AM38">
        <f>IFERROR(IF(VLOOKUP(Tabela4[[#This Row],[Designação]],BW:BX,2,0)="SIM",SUM(AR38:AU38)+(4*(SUM(BH38:BK38))),0),0)</f>
        <v>0</v>
      </c>
      <c r="AN38">
        <f>IFERROR(IF(VLOOKUP(Tabela4[[#This Row],[Designação]],BW:BX,2,0)="SIM",SUM(AV38:BC38)+(4*(SUM(BL38:BS38))),0),0)</f>
        <v>0</v>
      </c>
      <c r="AO38">
        <f>IFERROR(VLOOKUP(Tabela4[[#This Row],[Designação]],BW:BX,2,0),0)</f>
        <v>0</v>
      </c>
      <c r="AP38" t="str">
        <f>IF(Tabela4[[#This Row],[Designação]]=AQ38,"SIM","NÃO")</f>
        <v>SIM</v>
      </c>
      <c r="AQ38" s="38">
        <v>107005</v>
      </c>
      <c r="AR38">
        <v>113</v>
      </c>
      <c r="AS38">
        <v>176</v>
      </c>
      <c r="AT38">
        <v>132</v>
      </c>
      <c r="AU38">
        <v>123</v>
      </c>
      <c r="AV38">
        <v>95</v>
      </c>
      <c r="AW38">
        <v>102</v>
      </c>
      <c r="BD38">
        <v>741</v>
      </c>
      <c r="BF38" t="str">
        <f t="shared" si="32"/>
        <v>sim</v>
      </c>
      <c r="BG38" s="38">
        <v>107005</v>
      </c>
      <c r="BH38">
        <v>4</v>
      </c>
      <c r="BI38">
        <v>6</v>
      </c>
      <c r="BJ38">
        <v>4</v>
      </c>
      <c r="BK38">
        <v>4</v>
      </c>
      <c r="BL38">
        <v>3</v>
      </c>
      <c r="BM38">
        <v>3</v>
      </c>
      <c r="BT38">
        <v>24</v>
      </c>
      <c r="BW38" s="47">
        <v>312004</v>
      </c>
      <c r="BX38" s="47" t="s">
        <v>1054</v>
      </c>
    </row>
    <row r="39" spans="2:76" x14ac:dyDescent="0.25">
      <c r="B39" s="22">
        <v>1</v>
      </c>
      <c r="C39" s="23">
        <v>107006</v>
      </c>
      <c r="D39" s="24" t="s">
        <v>72</v>
      </c>
      <c r="E39" s="25">
        <f t="shared" si="2"/>
        <v>65</v>
      </c>
      <c r="F39" s="25">
        <f>Tabela4[[#This Row],[1º ano  LP]]</f>
        <v>65</v>
      </c>
      <c r="G39" s="27">
        <f t="shared" si="3"/>
        <v>4</v>
      </c>
      <c r="H39" s="27">
        <f>Tabela4[[#This Row],[1º ano - APLICADOR LP]]</f>
        <v>4</v>
      </c>
      <c r="I39" s="25">
        <f t="shared" si="4"/>
        <v>58</v>
      </c>
      <c r="J39" s="25">
        <f t="shared" si="5"/>
        <v>58</v>
      </c>
      <c r="K39" s="27">
        <f t="shared" si="6"/>
        <v>4</v>
      </c>
      <c r="L39" s="27">
        <f t="shared" si="7"/>
        <v>4</v>
      </c>
      <c r="M39" s="25">
        <f t="shared" si="8"/>
        <v>64</v>
      </c>
      <c r="N39" s="25">
        <f t="shared" si="9"/>
        <v>64</v>
      </c>
      <c r="O39" s="27">
        <f t="shared" si="10"/>
        <v>4</v>
      </c>
      <c r="P39" s="27">
        <f t="shared" si="11"/>
        <v>4</v>
      </c>
      <c r="Q39" s="25">
        <f t="shared" si="12"/>
        <v>76</v>
      </c>
      <c r="R39" s="25">
        <f t="shared" si="13"/>
        <v>76</v>
      </c>
      <c r="S39" s="25">
        <f t="shared" si="14"/>
        <v>73</v>
      </c>
      <c r="T39" s="25">
        <f t="shared" si="15"/>
        <v>73</v>
      </c>
      <c r="U39" s="25">
        <f t="shared" si="16"/>
        <v>0</v>
      </c>
      <c r="V39" s="25">
        <f t="shared" si="17"/>
        <v>0</v>
      </c>
      <c r="W39" s="25">
        <f t="shared" si="18"/>
        <v>0</v>
      </c>
      <c r="X39" s="25">
        <f t="shared" si="19"/>
        <v>0</v>
      </c>
      <c r="Y39" s="25">
        <f t="shared" si="20"/>
        <v>0</v>
      </c>
      <c r="Z39" s="25">
        <f t="shared" si="21"/>
        <v>0</v>
      </c>
      <c r="AA39" s="25">
        <f t="shared" si="22"/>
        <v>0</v>
      </c>
      <c r="AB39" s="25">
        <f t="shared" si="23"/>
        <v>0</v>
      </c>
      <c r="AC39" s="25">
        <f t="shared" si="24"/>
        <v>0</v>
      </c>
      <c r="AD39" s="25">
        <f t="shared" si="25"/>
        <v>0</v>
      </c>
      <c r="AE39" s="25">
        <f t="shared" si="26"/>
        <v>0</v>
      </c>
      <c r="AF39" s="27">
        <f t="shared" si="27"/>
        <v>0</v>
      </c>
      <c r="AG39" s="27">
        <f t="shared" si="28"/>
        <v>0</v>
      </c>
      <c r="AH39" s="27">
        <f t="shared" si="29"/>
        <v>0</v>
      </c>
      <c r="AI39" s="27">
        <f t="shared" si="30"/>
        <v>0</v>
      </c>
      <c r="AJ39" s="27">
        <f t="shared" si="31"/>
        <v>0</v>
      </c>
      <c r="AK39" s="26">
        <f>SUM(Tabela4[[#This Row],[1º ano  LP]:[Questionário Contextual Estudante]])</f>
        <v>696</v>
      </c>
      <c r="AM39">
        <f>IFERROR(IF(VLOOKUP(Tabela4[[#This Row],[Designação]],BW:BX,2,0)="SIM",SUM(AR39:AU39)+(4*(SUM(BH39:BK39))),0),0)</f>
        <v>0</v>
      </c>
      <c r="AN39">
        <f>IFERROR(IF(VLOOKUP(Tabela4[[#This Row],[Designação]],BW:BX,2,0)="SIM",SUM(AV39:BC39)+(4*(SUM(BL39:BS39))),0),0)</f>
        <v>0</v>
      </c>
      <c r="AO39">
        <f>IFERROR(VLOOKUP(Tabela4[[#This Row],[Designação]],BW:BX,2,0),0)</f>
        <v>0</v>
      </c>
      <c r="AP39" t="str">
        <f>IF(Tabela4[[#This Row],[Designação]]=AQ39,"SIM","NÃO")</f>
        <v>SIM</v>
      </c>
      <c r="AQ39" s="38">
        <v>107006</v>
      </c>
      <c r="AR39">
        <v>57</v>
      </c>
      <c r="AS39">
        <v>50</v>
      </c>
      <c r="AT39">
        <v>56</v>
      </c>
      <c r="AU39">
        <v>68</v>
      </c>
      <c r="AV39">
        <v>65</v>
      </c>
      <c r="BD39">
        <v>296</v>
      </c>
      <c r="BF39" t="str">
        <f t="shared" si="32"/>
        <v>sim</v>
      </c>
      <c r="BG39" s="38">
        <v>107006</v>
      </c>
      <c r="BH39">
        <v>2</v>
      </c>
      <c r="BI39">
        <v>2</v>
      </c>
      <c r="BJ39">
        <v>2</v>
      </c>
      <c r="BK39">
        <v>2</v>
      </c>
      <c r="BL39">
        <v>2</v>
      </c>
      <c r="BT39">
        <v>10</v>
      </c>
      <c r="BW39">
        <v>312010</v>
      </c>
      <c r="BX39" t="s">
        <v>1054</v>
      </c>
    </row>
    <row r="40" spans="2:76" x14ac:dyDescent="0.25">
      <c r="B40" s="22">
        <v>1</v>
      </c>
      <c r="C40" s="23">
        <v>107007</v>
      </c>
      <c r="D40" s="24" t="s">
        <v>73</v>
      </c>
      <c r="E40" s="25">
        <f t="shared" si="2"/>
        <v>31</v>
      </c>
      <c r="F40" s="25">
        <f>Tabela4[[#This Row],[1º ano  LP]]</f>
        <v>31</v>
      </c>
      <c r="G40" s="27">
        <f t="shared" si="3"/>
        <v>2</v>
      </c>
      <c r="H40" s="27">
        <f>Tabela4[[#This Row],[1º ano - APLICADOR LP]]</f>
        <v>2</v>
      </c>
      <c r="I40" s="25">
        <f t="shared" si="4"/>
        <v>32</v>
      </c>
      <c r="J40" s="25">
        <f t="shared" si="5"/>
        <v>32</v>
      </c>
      <c r="K40" s="27">
        <f t="shared" si="6"/>
        <v>2</v>
      </c>
      <c r="L40" s="27">
        <f t="shared" si="7"/>
        <v>2</v>
      </c>
      <c r="M40" s="25">
        <f t="shared" si="8"/>
        <v>35</v>
      </c>
      <c r="N40" s="25">
        <f t="shared" si="9"/>
        <v>35</v>
      </c>
      <c r="O40" s="27">
        <f t="shared" si="10"/>
        <v>2</v>
      </c>
      <c r="P40" s="27">
        <f t="shared" si="11"/>
        <v>2</v>
      </c>
      <c r="Q40" s="25">
        <f t="shared" si="12"/>
        <v>28</v>
      </c>
      <c r="R40" s="25">
        <f t="shared" si="13"/>
        <v>28</v>
      </c>
      <c r="S40" s="25">
        <f t="shared" si="14"/>
        <v>0</v>
      </c>
      <c r="T40" s="25">
        <f t="shared" si="15"/>
        <v>0</v>
      </c>
      <c r="U40" s="25">
        <f t="shared" si="16"/>
        <v>0</v>
      </c>
      <c r="V40" s="25">
        <f t="shared" si="17"/>
        <v>0</v>
      </c>
      <c r="W40" s="25">
        <f t="shared" si="18"/>
        <v>0</v>
      </c>
      <c r="X40" s="25">
        <f t="shared" si="19"/>
        <v>0</v>
      </c>
      <c r="Y40" s="25">
        <f t="shared" si="20"/>
        <v>0</v>
      </c>
      <c r="Z40" s="25">
        <f t="shared" si="21"/>
        <v>0</v>
      </c>
      <c r="AA40" s="25">
        <f t="shared" si="22"/>
        <v>0</v>
      </c>
      <c r="AB40" s="25">
        <f t="shared" si="23"/>
        <v>0</v>
      </c>
      <c r="AC40" s="25">
        <f t="shared" si="24"/>
        <v>0</v>
      </c>
      <c r="AD40" s="25">
        <f t="shared" si="25"/>
        <v>0</v>
      </c>
      <c r="AE40" s="25">
        <f t="shared" si="26"/>
        <v>0</v>
      </c>
      <c r="AF40" s="27">
        <f t="shared" si="27"/>
        <v>0</v>
      </c>
      <c r="AG40" s="27">
        <f t="shared" si="28"/>
        <v>0</v>
      </c>
      <c r="AH40" s="27">
        <f t="shared" si="29"/>
        <v>0</v>
      </c>
      <c r="AI40" s="27">
        <f t="shared" si="30"/>
        <v>0</v>
      </c>
      <c r="AJ40" s="27">
        <f t="shared" si="31"/>
        <v>0</v>
      </c>
      <c r="AK40" s="26">
        <f>SUM(Tabela4[[#This Row],[1º ano  LP]:[Questionário Contextual Estudante]])</f>
        <v>264</v>
      </c>
      <c r="AM40">
        <f>IFERROR(IF(VLOOKUP(Tabela4[[#This Row],[Designação]],BW:BX,2,0)="SIM",SUM(AR40:AU40)+(4*(SUM(BH40:BK40))),0),0)</f>
        <v>0</v>
      </c>
      <c r="AN40">
        <f>IFERROR(IF(VLOOKUP(Tabela4[[#This Row],[Designação]],BW:BX,2,0)="SIM",SUM(AV40:BC40)+(4*(SUM(BL40:BS40))),0),0)</f>
        <v>0</v>
      </c>
      <c r="AO40">
        <f>IFERROR(VLOOKUP(Tabela4[[#This Row],[Designação]],BW:BX,2,0),0)</f>
        <v>0</v>
      </c>
      <c r="AP40" t="str">
        <f>IF(Tabela4[[#This Row],[Designação]]=AQ40,"SIM","NÃO")</f>
        <v>SIM</v>
      </c>
      <c r="AQ40" s="38">
        <v>107007</v>
      </c>
      <c r="AR40">
        <v>27</v>
      </c>
      <c r="AS40">
        <v>28</v>
      </c>
      <c r="AT40">
        <v>31</v>
      </c>
      <c r="AU40">
        <v>24</v>
      </c>
      <c r="BD40">
        <v>110</v>
      </c>
      <c r="BF40" t="str">
        <f t="shared" si="32"/>
        <v>sim</v>
      </c>
      <c r="BG40" s="38">
        <v>107007</v>
      </c>
      <c r="BH40">
        <v>1</v>
      </c>
      <c r="BI40">
        <v>1</v>
      </c>
      <c r="BJ40">
        <v>1</v>
      </c>
      <c r="BK40">
        <v>1</v>
      </c>
      <c r="BT40">
        <v>4</v>
      </c>
      <c r="BW40" s="47">
        <v>312030</v>
      </c>
      <c r="BX40" s="47" t="s">
        <v>1054</v>
      </c>
    </row>
    <row r="41" spans="2:76" x14ac:dyDescent="0.25">
      <c r="B41" s="22">
        <v>1</v>
      </c>
      <c r="C41" s="23">
        <v>107008</v>
      </c>
      <c r="D41" s="24" t="s">
        <v>74</v>
      </c>
      <c r="E41" s="25">
        <f t="shared" si="2"/>
        <v>61</v>
      </c>
      <c r="F41" s="25">
        <f>Tabela4[[#This Row],[1º ano  LP]]</f>
        <v>61</v>
      </c>
      <c r="G41" s="27">
        <f t="shared" si="3"/>
        <v>4</v>
      </c>
      <c r="H41" s="27">
        <f>Tabela4[[#This Row],[1º ano - APLICADOR LP]]</f>
        <v>4</v>
      </c>
      <c r="I41" s="25">
        <f t="shared" si="4"/>
        <v>53</v>
      </c>
      <c r="J41" s="25">
        <f t="shared" si="5"/>
        <v>53</v>
      </c>
      <c r="K41" s="27">
        <f t="shared" si="6"/>
        <v>4</v>
      </c>
      <c r="L41" s="27">
        <f t="shared" si="7"/>
        <v>4</v>
      </c>
      <c r="M41" s="25">
        <f t="shared" si="8"/>
        <v>62</v>
      </c>
      <c r="N41" s="25">
        <f t="shared" si="9"/>
        <v>62</v>
      </c>
      <c r="O41" s="27">
        <f t="shared" si="10"/>
        <v>4</v>
      </c>
      <c r="P41" s="27">
        <f t="shared" si="11"/>
        <v>4</v>
      </c>
      <c r="Q41" s="25">
        <f t="shared" si="12"/>
        <v>0</v>
      </c>
      <c r="R41" s="25">
        <f t="shared" si="13"/>
        <v>0</v>
      </c>
      <c r="S41" s="25">
        <f t="shared" si="14"/>
        <v>0</v>
      </c>
      <c r="T41" s="25">
        <f t="shared" si="15"/>
        <v>0</v>
      </c>
      <c r="U41" s="25">
        <f t="shared" si="16"/>
        <v>0</v>
      </c>
      <c r="V41" s="25">
        <f t="shared" si="17"/>
        <v>0</v>
      </c>
      <c r="W41" s="25">
        <f t="shared" si="18"/>
        <v>0</v>
      </c>
      <c r="X41" s="25">
        <f t="shared" si="19"/>
        <v>0</v>
      </c>
      <c r="Y41" s="25">
        <f t="shared" si="20"/>
        <v>0</v>
      </c>
      <c r="Z41" s="25">
        <f t="shared" si="21"/>
        <v>0</v>
      </c>
      <c r="AA41" s="25">
        <f t="shared" si="22"/>
        <v>0</v>
      </c>
      <c r="AB41" s="25">
        <f t="shared" si="23"/>
        <v>0</v>
      </c>
      <c r="AC41" s="25">
        <f t="shared" si="24"/>
        <v>0</v>
      </c>
      <c r="AD41" s="25">
        <f t="shared" si="25"/>
        <v>0</v>
      </c>
      <c r="AE41" s="25">
        <f t="shared" si="26"/>
        <v>0</v>
      </c>
      <c r="AF41" s="27">
        <f t="shared" si="27"/>
        <v>0</v>
      </c>
      <c r="AG41" s="27">
        <f t="shared" si="28"/>
        <v>0</v>
      </c>
      <c r="AH41" s="27">
        <f t="shared" si="29"/>
        <v>0</v>
      </c>
      <c r="AI41" s="27">
        <f t="shared" si="30"/>
        <v>176</v>
      </c>
      <c r="AJ41" s="27">
        <f t="shared" si="31"/>
        <v>0</v>
      </c>
      <c r="AK41" s="26">
        <f>SUM(Tabela4[[#This Row],[1º ano  LP]:[Questionário Contextual Estudante]])</f>
        <v>552</v>
      </c>
      <c r="AM41">
        <f>IFERROR(IF(VLOOKUP(Tabela4[[#This Row],[Designação]],BW:BX,2,0)="SIM",SUM(AR41:AU41)+(4*(SUM(BH41:BK41))),0),0)</f>
        <v>176</v>
      </c>
      <c r="AN41">
        <f>IFERROR(IF(VLOOKUP(Tabela4[[#This Row],[Designação]],BW:BX,2,0)="SIM",SUM(AV41:BC41)+(4*(SUM(BL41:BS41))),0),0)</f>
        <v>0</v>
      </c>
      <c r="AO41" t="str">
        <f>IFERROR(VLOOKUP(Tabela4[[#This Row],[Designação]],BW:BX,2,0),0)</f>
        <v>SIM</v>
      </c>
      <c r="AP41" t="str">
        <f>IF(Tabela4[[#This Row],[Designação]]=AQ41,"SIM","NÃO")</f>
        <v>SIM</v>
      </c>
      <c r="AQ41" s="38">
        <v>107008</v>
      </c>
      <c r="AR41">
        <v>53</v>
      </c>
      <c r="AS41">
        <v>45</v>
      </c>
      <c r="AT41">
        <v>54</v>
      </c>
      <c r="BD41">
        <v>152</v>
      </c>
      <c r="BF41" t="str">
        <f t="shared" si="32"/>
        <v>sim</v>
      </c>
      <c r="BG41" s="38">
        <v>107008</v>
      </c>
      <c r="BH41">
        <v>2</v>
      </c>
      <c r="BI41">
        <v>2</v>
      </c>
      <c r="BJ41">
        <v>2</v>
      </c>
      <c r="BT41">
        <v>6</v>
      </c>
      <c r="BW41">
        <v>312031</v>
      </c>
      <c r="BX41" t="s">
        <v>1054</v>
      </c>
    </row>
    <row r="42" spans="2:76" x14ac:dyDescent="0.25">
      <c r="B42" s="22">
        <v>1</v>
      </c>
      <c r="C42" s="23">
        <v>107009</v>
      </c>
      <c r="D42" s="24" t="s">
        <v>75</v>
      </c>
      <c r="E42" s="25">
        <f t="shared" si="2"/>
        <v>0</v>
      </c>
      <c r="F42" s="25">
        <f>Tabela4[[#This Row],[1º ano  LP]]</f>
        <v>0</v>
      </c>
      <c r="G42" s="27">
        <f t="shared" si="3"/>
        <v>0</v>
      </c>
      <c r="H42" s="27">
        <f>Tabela4[[#This Row],[1º ano - APLICADOR LP]]</f>
        <v>0</v>
      </c>
      <c r="I42" s="25">
        <f t="shared" si="4"/>
        <v>0</v>
      </c>
      <c r="J42" s="25">
        <f t="shared" si="5"/>
        <v>0</v>
      </c>
      <c r="K42" s="27">
        <f t="shared" si="6"/>
        <v>0</v>
      </c>
      <c r="L42" s="27">
        <f t="shared" si="7"/>
        <v>0</v>
      </c>
      <c r="M42" s="25">
        <f t="shared" si="8"/>
        <v>0</v>
      </c>
      <c r="N42" s="25">
        <f t="shared" si="9"/>
        <v>0</v>
      </c>
      <c r="O42" s="27">
        <f t="shared" si="10"/>
        <v>0</v>
      </c>
      <c r="P42" s="27">
        <f t="shared" si="11"/>
        <v>0</v>
      </c>
      <c r="Q42" s="25">
        <f t="shared" si="12"/>
        <v>0</v>
      </c>
      <c r="R42" s="25">
        <f t="shared" si="13"/>
        <v>0</v>
      </c>
      <c r="S42" s="25">
        <f t="shared" si="14"/>
        <v>0</v>
      </c>
      <c r="T42" s="25">
        <f t="shared" si="15"/>
        <v>0</v>
      </c>
      <c r="U42" s="25">
        <f t="shared" si="16"/>
        <v>111</v>
      </c>
      <c r="V42" s="25">
        <f t="shared" si="17"/>
        <v>111</v>
      </c>
      <c r="W42" s="25">
        <f t="shared" si="18"/>
        <v>115</v>
      </c>
      <c r="X42" s="25">
        <f t="shared" si="19"/>
        <v>115</v>
      </c>
      <c r="Y42" s="25">
        <f t="shared" si="20"/>
        <v>165</v>
      </c>
      <c r="Z42" s="25">
        <f t="shared" si="21"/>
        <v>165</v>
      </c>
      <c r="AA42" s="25">
        <f t="shared" si="22"/>
        <v>34</v>
      </c>
      <c r="AB42" s="25">
        <f t="shared" si="23"/>
        <v>34</v>
      </c>
      <c r="AC42" s="25">
        <f t="shared" si="24"/>
        <v>21</v>
      </c>
      <c r="AD42" s="25">
        <f t="shared" si="25"/>
        <v>21</v>
      </c>
      <c r="AE42" s="25">
        <f t="shared" si="26"/>
        <v>46</v>
      </c>
      <c r="AF42" s="27">
        <f t="shared" si="27"/>
        <v>46</v>
      </c>
      <c r="AG42" s="27">
        <f t="shared" si="28"/>
        <v>0</v>
      </c>
      <c r="AH42" s="27">
        <f t="shared" si="29"/>
        <v>0</v>
      </c>
      <c r="AI42" s="27">
        <f t="shared" si="30"/>
        <v>0</v>
      </c>
      <c r="AJ42" s="27">
        <f t="shared" si="31"/>
        <v>0</v>
      </c>
      <c r="AK42" s="26">
        <f>SUM(Tabela4[[#This Row],[1º ano  LP]:[Questionário Contextual Estudante]])</f>
        <v>984</v>
      </c>
      <c r="AM42">
        <f>IFERROR(IF(VLOOKUP(Tabela4[[#This Row],[Designação]],BW:BX,2,0)="SIM",SUM(AR42:AU42)+(4*(SUM(BH42:BK42))),0),0)</f>
        <v>0</v>
      </c>
      <c r="AN42">
        <f>IFERROR(IF(VLOOKUP(Tabela4[[#This Row],[Designação]],BW:BX,2,0)="SIM",SUM(AV42:BC42)+(4*(SUM(BL42:BS42))),0),0)</f>
        <v>0</v>
      </c>
      <c r="AO42">
        <f>IFERROR(VLOOKUP(Tabela4[[#This Row],[Designação]],BW:BX,2,0),0)</f>
        <v>0</v>
      </c>
      <c r="AP42" t="str">
        <f>IF(Tabela4[[#This Row],[Designação]]=AQ42,"SIM","NÃO")</f>
        <v>SIM</v>
      </c>
      <c r="AQ42" s="38">
        <v>107009</v>
      </c>
      <c r="AW42">
        <v>99</v>
      </c>
      <c r="AX42">
        <v>103</v>
      </c>
      <c r="AY42">
        <v>149</v>
      </c>
      <c r="AZ42">
        <v>30</v>
      </c>
      <c r="BA42">
        <v>17</v>
      </c>
      <c r="BB42">
        <v>38</v>
      </c>
      <c r="BD42">
        <v>436</v>
      </c>
      <c r="BF42" t="str">
        <f t="shared" si="32"/>
        <v>sim</v>
      </c>
      <c r="BG42" s="38">
        <v>107009</v>
      </c>
      <c r="BM42">
        <v>3</v>
      </c>
      <c r="BN42">
        <v>3</v>
      </c>
      <c r="BO42">
        <v>4</v>
      </c>
      <c r="BP42">
        <v>1</v>
      </c>
      <c r="BQ42">
        <v>1</v>
      </c>
      <c r="BR42">
        <v>2</v>
      </c>
      <c r="BT42">
        <v>14</v>
      </c>
      <c r="BW42" s="47">
        <v>312032</v>
      </c>
      <c r="BX42" s="47" t="s">
        <v>1054</v>
      </c>
    </row>
    <row r="43" spans="2:76" x14ac:dyDescent="0.25">
      <c r="B43" s="22">
        <v>1</v>
      </c>
      <c r="C43" s="23">
        <v>107011</v>
      </c>
      <c r="D43" s="24" t="s">
        <v>76</v>
      </c>
      <c r="E43" s="25">
        <f t="shared" si="2"/>
        <v>0</v>
      </c>
      <c r="F43" s="25">
        <f>Tabela4[[#This Row],[1º ano  LP]]</f>
        <v>0</v>
      </c>
      <c r="G43" s="27">
        <f t="shared" si="3"/>
        <v>0</v>
      </c>
      <c r="H43" s="27">
        <f>Tabela4[[#This Row],[1º ano - APLICADOR LP]]</f>
        <v>0</v>
      </c>
      <c r="I43" s="25">
        <f t="shared" si="4"/>
        <v>0</v>
      </c>
      <c r="J43" s="25">
        <f t="shared" si="5"/>
        <v>0</v>
      </c>
      <c r="K43" s="27">
        <f t="shared" si="6"/>
        <v>0</v>
      </c>
      <c r="L43" s="27">
        <f t="shared" si="7"/>
        <v>0</v>
      </c>
      <c r="M43" s="25">
        <f t="shared" si="8"/>
        <v>0</v>
      </c>
      <c r="N43" s="25">
        <f t="shared" si="9"/>
        <v>0</v>
      </c>
      <c r="O43" s="27">
        <f t="shared" si="10"/>
        <v>0</v>
      </c>
      <c r="P43" s="27">
        <f t="shared" si="11"/>
        <v>0</v>
      </c>
      <c r="Q43" s="25">
        <f t="shared" si="12"/>
        <v>0</v>
      </c>
      <c r="R43" s="25">
        <f t="shared" si="13"/>
        <v>0</v>
      </c>
      <c r="S43" s="25">
        <f t="shared" si="14"/>
        <v>0</v>
      </c>
      <c r="T43" s="25">
        <f t="shared" si="15"/>
        <v>0</v>
      </c>
      <c r="U43" s="25">
        <f t="shared" si="16"/>
        <v>109</v>
      </c>
      <c r="V43" s="25">
        <f t="shared" si="17"/>
        <v>109</v>
      </c>
      <c r="W43" s="25">
        <f t="shared" si="18"/>
        <v>217</v>
      </c>
      <c r="X43" s="25">
        <f t="shared" si="19"/>
        <v>217</v>
      </c>
      <c r="Y43" s="25">
        <f t="shared" si="20"/>
        <v>173</v>
      </c>
      <c r="Z43" s="25">
        <f t="shared" si="21"/>
        <v>173</v>
      </c>
      <c r="AA43" s="25">
        <f t="shared" si="22"/>
        <v>169</v>
      </c>
      <c r="AB43" s="25">
        <f t="shared" si="23"/>
        <v>169</v>
      </c>
      <c r="AC43" s="25">
        <f t="shared" si="24"/>
        <v>33</v>
      </c>
      <c r="AD43" s="25">
        <f t="shared" si="25"/>
        <v>33</v>
      </c>
      <c r="AE43" s="25">
        <f t="shared" si="26"/>
        <v>73</v>
      </c>
      <c r="AF43" s="27">
        <f t="shared" si="27"/>
        <v>73</v>
      </c>
      <c r="AG43" s="27">
        <f t="shared" si="28"/>
        <v>0</v>
      </c>
      <c r="AH43" s="27">
        <f t="shared" si="29"/>
        <v>0</v>
      </c>
      <c r="AI43" s="27">
        <f t="shared" si="30"/>
        <v>0</v>
      </c>
      <c r="AJ43" s="27">
        <f t="shared" si="31"/>
        <v>774</v>
      </c>
      <c r="AK43" s="26">
        <f>SUM(Tabela4[[#This Row],[1º ano  LP]:[Questionário Contextual Estudante]])</f>
        <v>2322</v>
      </c>
      <c r="AM43">
        <f>IFERROR(IF(VLOOKUP(Tabela4[[#This Row],[Designação]],BW:BX,2,0)="SIM",SUM(AR43:AU43)+(4*(SUM(BH43:BK43))),0),0)</f>
        <v>0</v>
      </c>
      <c r="AN43">
        <f>IFERROR(IF(VLOOKUP(Tabela4[[#This Row],[Designação]],BW:BX,2,0)="SIM",SUM(AV43:BC43)+(4*(SUM(BL43:BS43))),0),0)</f>
        <v>774</v>
      </c>
      <c r="AO43" t="str">
        <f>IFERROR(VLOOKUP(Tabela4[[#This Row],[Designação]],BW:BX,2,0),0)</f>
        <v>SIM</v>
      </c>
      <c r="AP43" t="str">
        <f>IF(Tabela4[[#This Row],[Designação]]=AQ43,"SIM","NÃO")</f>
        <v>SIM</v>
      </c>
      <c r="AQ43" s="38">
        <v>107011</v>
      </c>
      <c r="AW43">
        <v>97</v>
      </c>
      <c r="AX43">
        <v>197</v>
      </c>
      <c r="AY43">
        <v>157</v>
      </c>
      <c r="AZ43">
        <v>153</v>
      </c>
      <c r="BA43">
        <v>29</v>
      </c>
      <c r="BB43">
        <v>61</v>
      </c>
      <c r="BD43">
        <v>694</v>
      </c>
      <c r="BF43" t="str">
        <f t="shared" si="32"/>
        <v>sim</v>
      </c>
      <c r="BG43" s="38">
        <v>107011</v>
      </c>
      <c r="BM43">
        <v>3</v>
      </c>
      <c r="BN43">
        <v>5</v>
      </c>
      <c r="BO43">
        <v>4</v>
      </c>
      <c r="BP43">
        <v>4</v>
      </c>
      <c r="BQ43">
        <v>1</v>
      </c>
      <c r="BR43">
        <v>3</v>
      </c>
      <c r="BT43">
        <v>20</v>
      </c>
      <c r="BW43">
        <v>312033</v>
      </c>
      <c r="BX43" t="s">
        <v>1054</v>
      </c>
    </row>
    <row r="44" spans="2:76" x14ac:dyDescent="0.25">
      <c r="B44" s="22">
        <v>1</v>
      </c>
      <c r="C44" s="23">
        <v>107012</v>
      </c>
      <c r="D44" s="24" t="s">
        <v>77</v>
      </c>
      <c r="E44" s="25">
        <f t="shared" si="2"/>
        <v>75</v>
      </c>
      <c r="F44" s="25">
        <f>Tabela4[[#This Row],[1º ano  LP]]</f>
        <v>75</v>
      </c>
      <c r="G44" s="27">
        <f t="shared" si="3"/>
        <v>4</v>
      </c>
      <c r="H44" s="27">
        <f>Tabela4[[#This Row],[1º ano - APLICADOR LP]]</f>
        <v>4</v>
      </c>
      <c r="I44" s="25">
        <f t="shared" si="4"/>
        <v>105</v>
      </c>
      <c r="J44" s="25">
        <f t="shared" si="5"/>
        <v>105</v>
      </c>
      <c r="K44" s="27">
        <f t="shared" si="6"/>
        <v>6</v>
      </c>
      <c r="L44" s="27">
        <f t="shared" si="7"/>
        <v>6</v>
      </c>
      <c r="M44" s="25">
        <f t="shared" si="8"/>
        <v>135</v>
      </c>
      <c r="N44" s="25">
        <f t="shared" si="9"/>
        <v>135</v>
      </c>
      <c r="O44" s="27">
        <f t="shared" si="10"/>
        <v>8</v>
      </c>
      <c r="P44" s="27">
        <f t="shared" si="11"/>
        <v>8</v>
      </c>
      <c r="Q44" s="25">
        <f t="shared" si="12"/>
        <v>148</v>
      </c>
      <c r="R44" s="25">
        <f t="shared" si="13"/>
        <v>148</v>
      </c>
      <c r="S44" s="25">
        <f t="shared" si="14"/>
        <v>149</v>
      </c>
      <c r="T44" s="25">
        <f t="shared" si="15"/>
        <v>149</v>
      </c>
      <c r="U44" s="25">
        <f t="shared" si="16"/>
        <v>69</v>
      </c>
      <c r="V44" s="25">
        <f t="shared" si="17"/>
        <v>69</v>
      </c>
      <c r="W44" s="25">
        <f t="shared" si="18"/>
        <v>0</v>
      </c>
      <c r="X44" s="25">
        <f t="shared" si="19"/>
        <v>0</v>
      </c>
      <c r="Y44" s="25">
        <f t="shared" si="20"/>
        <v>0</v>
      </c>
      <c r="Z44" s="25">
        <f t="shared" si="21"/>
        <v>0</v>
      </c>
      <c r="AA44" s="25">
        <f t="shared" si="22"/>
        <v>0</v>
      </c>
      <c r="AB44" s="25">
        <f t="shared" si="23"/>
        <v>0</v>
      </c>
      <c r="AC44" s="25">
        <f t="shared" si="24"/>
        <v>0</v>
      </c>
      <c r="AD44" s="25">
        <f t="shared" si="25"/>
        <v>0</v>
      </c>
      <c r="AE44" s="25">
        <f t="shared" si="26"/>
        <v>0</v>
      </c>
      <c r="AF44" s="27">
        <f t="shared" si="27"/>
        <v>0</v>
      </c>
      <c r="AG44" s="27">
        <f t="shared" si="28"/>
        <v>0</v>
      </c>
      <c r="AH44" s="27">
        <f t="shared" si="29"/>
        <v>0</v>
      </c>
      <c r="AI44" s="27">
        <f t="shared" si="30"/>
        <v>0</v>
      </c>
      <c r="AJ44" s="27">
        <f t="shared" si="31"/>
        <v>0</v>
      </c>
      <c r="AK44" s="26">
        <f>SUM(Tabela4[[#This Row],[1º ano  LP]:[Questionário Contextual Estudante]])</f>
        <v>1398</v>
      </c>
      <c r="AM44">
        <f>IFERROR(IF(VLOOKUP(Tabela4[[#This Row],[Designação]],BW:BX,2,0)="SIM",SUM(AR44:AU44)+(4*(SUM(BH44:BK44))),0),0)</f>
        <v>0</v>
      </c>
      <c r="AN44">
        <f>IFERROR(IF(VLOOKUP(Tabela4[[#This Row],[Designação]],BW:BX,2,0)="SIM",SUM(AV44:BC44)+(4*(SUM(BL44:BS44))),0),0)</f>
        <v>0</v>
      </c>
      <c r="AO44">
        <f>IFERROR(VLOOKUP(Tabela4[[#This Row],[Designação]],BW:BX,2,0),0)</f>
        <v>0</v>
      </c>
      <c r="AP44" t="str">
        <f>IF(Tabela4[[#This Row],[Designação]]=AQ44,"SIM","NÃO")</f>
        <v>SIM</v>
      </c>
      <c r="AQ44" s="38">
        <v>107012</v>
      </c>
      <c r="AR44">
        <v>67</v>
      </c>
      <c r="AS44">
        <v>93</v>
      </c>
      <c r="AT44">
        <v>119</v>
      </c>
      <c r="AU44">
        <v>132</v>
      </c>
      <c r="AV44">
        <v>133</v>
      </c>
      <c r="AW44">
        <v>61</v>
      </c>
      <c r="BD44">
        <v>605</v>
      </c>
      <c r="BF44" t="str">
        <f t="shared" si="32"/>
        <v>sim</v>
      </c>
      <c r="BG44" s="38">
        <v>107012</v>
      </c>
      <c r="BH44">
        <v>2</v>
      </c>
      <c r="BI44">
        <v>3</v>
      </c>
      <c r="BJ44">
        <v>4</v>
      </c>
      <c r="BK44">
        <v>4</v>
      </c>
      <c r="BL44">
        <v>4</v>
      </c>
      <c r="BM44">
        <v>2</v>
      </c>
      <c r="BT44">
        <v>19</v>
      </c>
      <c r="BW44" s="47">
        <v>312035</v>
      </c>
      <c r="BX44" s="47" t="s">
        <v>1054</v>
      </c>
    </row>
    <row r="45" spans="2:76" x14ac:dyDescent="0.25">
      <c r="B45" s="22">
        <v>1</v>
      </c>
      <c r="C45" s="23">
        <v>107013</v>
      </c>
      <c r="D45" s="24" t="s">
        <v>78</v>
      </c>
      <c r="E45" s="25">
        <f t="shared" si="2"/>
        <v>164</v>
      </c>
      <c r="F45" s="25">
        <f>Tabela4[[#This Row],[1º ano  LP]]</f>
        <v>164</v>
      </c>
      <c r="G45" s="27">
        <f t="shared" si="3"/>
        <v>10</v>
      </c>
      <c r="H45" s="27">
        <f>Tabela4[[#This Row],[1º ano - APLICADOR LP]]</f>
        <v>10</v>
      </c>
      <c r="I45" s="25">
        <f t="shared" si="4"/>
        <v>156</v>
      </c>
      <c r="J45" s="25">
        <f t="shared" si="5"/>
        <v>156</v>
      </c>
      <c r="K45" s="27">
        <f t="shared" si="6"/>
        <v>10</v>
      </c>
      <c r="L45" s="27">
        <f t="shared" si="7"/>
        <v>10</v>
      </c>
      <c r="M45" s="25">
        <f t="shared" si="8"/>
        <v>169</v>
      </c>
      <c r="N45" s="25">
        <f t="shared" si="9"/>
        <v>169</v>
      </c>
      <c r="O45" s="27">
        <f t="shared" si="10"/>
        <v>10</v>
      </c>
      <c r="P45" s="27">
        <f t="shared" si="11"/>
        <v>10</v>
      </c>
      <c r="Q45" s="25">
        <f t="shared" si="12"/>
        <v>146</v>
      </c>
      <c r="R45" s="25">
        <f t="shared" si="13"/>
        <v>146</v>
      </c>
      <c r="S45" s="25">
        <f t="shared" si="14"/>
        <v>180</v>
      </c>
      <c r="T45" s="25">
        <f t="shared" si="15"/>
        <v>180</v>
      </c>
      <c r="U45" s="25">
        <f t="shared" si="16"/>
        <v>24</v>
      </c>
      <c r="V45" s="25">
        <f t="shared" si="17"/>
        <v>24</v>
      </c>
      <c r="W45" s="25">
        <f t="shared" si="18"/>
        <v>0</v>
      </c>
      <c r="X45" s="25">
        <f t="shared" si="19"/>
        <v>0</v>
      </c>
      <c r="Y45" s="25">
        <f t="shared" si="20"/>
        <v>0</v>
      </c>
      <c r="Z45" s="25">
        <f t="shared" si="21"/>
        <v>0</v>
      </c>
      <c r="AA45" s="25">
        <f t="shared" si="22"/>
        <v>0</v>
      </c>
      <c r="AB45" s="25">
        <f t="shared" si="23"/>
        <v>0</v>
      </c>
      <c r="AC45" s="25">
        <f t="shared" si="24"/>
        <v>0</v>
      </c>
      <c r="AD45" s="25">
        <f t="shared" si="25"/>
        <v>0</v>
      </c>
      <c r="AE45" s="25">
        <f t="shared" si="26"/>
        <v>0</v>
      </c>
      <c r="AF45" s="27">
        <f t="shared" si="27"/>
        <v>0</v>
      </c>
      <c r="AG45" s="27">
        <f t="shared" si="28"/>
        <v>0</v>
      </c>
      <c r="AH45" s="27">
        <f t="shared" si="29"/>
        <v>0</v>
      </c>
      <c r="AI45" s="27">
        <f t="shared" si="30"/>
        <v>0</v>
      </c>
      <c r="AJ45" s="27">
        <f t="shared" si="31"/>
        <v>0</v>
      </c>
      <c r="AK45" s="26">
        <f>SUM(Tabela4[[#This Row],[1º ano  LP]:[Questionário Contextual Estudante]])</f>
        <v>1738</v>
      </c>
      <c r="AM45">
        <f>IFERROR(IF(VLOOKUP(Tabela4[[#This Row],[Designação]],BW:BX,2,0)="SIM",SUM(AR45:AU45)+(4*(SUM(BH45:BK45))),0),0)</f>
        <v>0</v>
      </c>
      <c r="AN45">
        <f>IFERROR(IF(VLOOKUP(Tabela4[[#This Row],[Designação]],BW:BX,2,0)="SIM",SUM(AV45:BC45)+(4*(SUM(BL45:BS45))),0),0)</f>
        <v>0</v>
      </c>
      <c r="AO45">
        <f>IFERROR(VLOOKUP(Tabela4[[#This Row],[Designação]],BW:BX,2,0),0)</f>
        <v>0</v>
      </c>
      <c r="AP45" t="str">
        <f>IF(Tabela4[[#This Row],[Designação]]=AQ45,"SIM","NÃO")</f>
        <v>SIM</v>
      </c>
      <c r="AQ45" s="38">
        <v>107013</v>
      </c>
      <c r="AR45">
        <v>144</v>
      </c>
      <c r="AS45">
        <v>136</v>
      </c>
      <c r="AT45">
        <v>149</v>
      </c>
      <c r="AU45">
        <v>130</v>
      </c>
      <c r="AV45">
        <v>160</v>
      </c>
      <c r="AW45">
        <v>20</v>
      </c>
      <c r="BD45">
        <v>739</v>
      </c>
      <c r="BF45" t="str">
        <f t="shared" si="32"/>
        <v>sim</v>
      </c>
      <c r="BG45" s="38">
        <v>107013</v>
      </c>
      <c r="BH45">
        <v>5</v>
      </c>
      <c r="BI45">
        <v>5</v>
      </c>
      <c r="BJ45">
        <v>5</v>
      </c>
      <c r="BK45">
        <v>4</v>
      </c>
      <c r="BL45">
        <v>5</v>
      </c>
      <c r="BM45">
        <v>1</v>
      </c>
      <c r="BT45">
        <v>25</v>
      </c>
      <c r="BW45">
        <v>312037</v>
      </c>
      <c r="BX45" t="s">
        <v>1054</v>
      </c>
    </row>
    <row r="46" spans="2:76" x14ac:dyDescent="0.25">
      <c r="B46" s="22">
        <v>1</v>
      </c>
      <c r="C46" s="23">
        <v>107016</v>
      </c>
      <c r="D46" s="24" t="s">
        <v>79</v>
      </c>
      <c r="E46" s="25">
        <f t="shared" si="2"/>
        <v>46</v>
      </c>
      <c r="F46" s="25">
        <f>Tabela4[[#This Row],[1º ano  LP]]</f>
        <v>46</v>
      </c>
      <c r="G46" s="27">
        <f t="shared" si="3"/>
        <v>4</v>
      </c>
      <c r="H46" s="27">
        <f>Tabela4[[#This Row],[1º ano - APLICADOR LP]]</f>
        <v>4</v>
      </c>
      <c r="I46" s="25">
        <f t="shared" si="4"/>
        <v>30</v>
      </c>
      <c r="J46" s="25">
        <f t="shared" si="5"/>
        <v>30</v>
      </c>
      <c r="K46" s="27">
        <f t="shared" si="6"/>
        <v>2</v>
      </c>
      <c r="L46" s="27">
        <f t="shared" si="7"/>
        <v>2</v>
      </c>
      <c r="M46" s="25">
        <f t="shared" si="8"/>
        <v>65</v>
      </c>
      <c r="N46" s="25">
        <f t="shared" si="9"/>
        <v>65</v>
      </c>
      <c r="O46" s="27">
        <f t="shared" si="10"/>
        <v>4</v>
      </c>
      <c r="P46" s="27">
        <f t="shared" si="11"/>
        <v>4</v>
      </c>
      <c r="Q46" s="25">
        <f t="shared" si="12"/>
        <v>48</v>
      </c>
      <c r="R46" s="25">
        <f t="shared" si="13"/>
        <v>48</v>
      </c>
      <c r="S46" s="25">
        <f t="shared" si="14"/>
        <v>29</v>
      </c>
      <c r="T46" s="25">
        <f t="shared" si="15"/>
        <v>29</v>
      </c>
      <c r="U46" s="25">
        <f t="shared" si="16"/>
        <v>0</v>
      </c>
      <c r="V46" s="25">
        <f t="shared" si="17"/>
        <v>0</v>
      </c>
      <c r="W46" s="25">
        <f t="shared" si="18"/>
        <v>0</v>
      </c>
      <c r="X46" s="25">
        <f t="shared" si="19"/>
        <v>0</v>
      </c>
      <c r="Y46" s="25">
        <f t="shared" si="20"/>
        <v>0</v>
      </c>
      <c r="Z46" s="25">
        <f t="shared" si="21"/>
        <v>0</v>
      </c>
      <c r="AA46" s="25">
        <f t="shared" si="22"/>
        <v>0</v>
      </c>
      <c r="AB46" s="25">
        <f t="shared" si="23"/>
        <v>0</v>
      </c>
      <c r="AC46" s="25">
        <f t="shared" si="24"/>
        <v>0</v>
      </c>
      <c r="AD46" s="25">
        <f t="shared" si="25"/>
        <v>0</v>
      </c>
      <c r="AE46" s="25">
        <f t="shared" si="26"/>
        <v>0</v>
      </c>
      <c r="AF46" s="27">
        <f t="shared" si="27"/>
        <v>0</v>
      </c>
      <c r="AG46" s="27">
        <f t="shared" si="28"/>
        <v>0</v>
      </c>
      <c r="AH46" s="27">
        <f t="shared" si="29"/>
        <v>0</v>
      </c>
      <c r="AI46" s="27">
        <f t="shared" si="30"/>
        <v>0</v>
      </c>
      <c r="AJ46" s="27">
        <f t="shared" si="31"/>
        <v>0</v>
      </c>
      <c r="AK46" s="26">
        <f>SUM(Tabela4[[#This Row],[1º ano  LP]:[Questionário Contextual Estudante]])</f>
        <v>456</v>
      </c>
      <c r="AM46">
        <f>IFERROR(IF(VLOOKUP(Tabela4[[#This Row],[Designação]],BW:BX,2,0)="SIM",SUM(AR46:AU46)+(4*(SUM(BH46:BK46))),0),0)</f>
        <v>0</v>
      </c>
      <c r="AN46">
        <f>IFERROR(IF(VLOOKUP(Tabela4[[#This Row],[Designação]],BW:BX,2,0)="SIM",SUM(AV46:BC46)+(4*(SUM(BL46:BS46))),0),0)</f>
        <v>0</v>
      </c>
      <c r="AO46">
        <f>IFERROR(VLOOKUP(Tabela4[[#This Row],[Designação]],BW:BX,2,0),0)</f>
        <v>0</v>
      </c>
      <c r="AP46" t="str">
        <f>IF(Tabela4[[#This Row],[Designação]]=AQ46,"SIM","NÃO")</f>
        <v>SIM</v>
      </c>
      <c r="AQ46" s="38">
        <v>107016</v>
      </c>
      <c r="AR46">
        <v>38</v>
      </c>
      <c r="AS46">
        <v>26</v>
      </c>
      <c r="AT46">
        <v>57</v>
      </c>
      <c r="AU46">
        <v>40</v>
      </c>
      <c r="AV46">
        <v>25</v>
      </c>
      <c r="BD46">
        <v>186</v>
      </c>
      <c r="BF46" t="str">
        <f t="shared" si="32"/>
        <v>sim</v>
      </c>
      <c r="BG46" s="38">
        <v>107016</v>
      </c>
      <c r="BH46">
        <v>2</v>
      </c>
      <c r="BI46">
        <v>1</v>
      </c>
      <c r="BJ46">
        <v>2</v>
      </c>
      <c r="BK46">
        <v>2</v>
      </c>
      <c r="BL46">
        <v>1</v>
      </c>
      <c r="BT46">
        <v>8</v>
      </c>
      <c r="BW46" s="47">
        <v>312044</v>
      </c>
      <c r="BX46" s="47" t="s">
        <v>1054</v>
      </c>
    </row>
    <row r="47" spans="2:76" x14ac:dyDescent="0.25">
      <c r="B47" s="22">
        <v>1</v>
      </c>
      <c r="C47" s="23">
        <v>107017</v>
      </c>
      <c r="D47" s="24" t="s">
        <v>80</v>
      </c>
      <c r="E47" s="25">
        <f t="shared" si="2"/>
        <v>0</v>
      </c>
      <c r="F47" s="25">
        <f>Tabela4[[#This Row],[1º ano  LP]]</f>
        <v>0</v>
      </c>
      <c r="G47" s="27">
        <f t="shared" si="3"/>
        <v>0</v>
      </c>
      <c r="H47" s="27">
        <f>Tabela4[[#This Row],[1º ano - APLICADOR LP]]</f>
        <v>0</v>
      </c>
      <c r="I47" s="25">
        <f t="shared" si="4"/>
        <v>0</v>
      </c>
      <c r="J47" s="25">
        <f t="shared" si="5"/>
        <v>0</v>
      </c>
      <c r="K47" s="27">
        <f t="shared" si="6"/>
        <v>0</v>
      </c>
      <c r="L47" s="27">
        <f t="shared" si="7"/>
        <v>0</v>
      </c>
      <c r="M47" s="25">
        <f t="shared" si="8"/>
        <v>0</v>
      </c>
      <c r="N47" s="25">
        <f t="shared" si="9"/>
        <v>0</v>
      </c>
      <c r="O47" s="27">
        <f t="shared" si="10"/>
        <v>0</v>
      </c>
      <c r="P47" s="27">
        <f t="shared" si="11"/>
        <v>0</v>
      </c>
      <c r="Q47" s="25">
        <f t="shared" si="12"/>
        <v>0</v>
      </c>
      <c r="R47" s="25">
        <f t="shared" si="13"/>
        <v>0</v>
      </c>
      <c r="S47" s="25">
        <f t="shared" si="14"/>
        <v>0</v>
      </c>
      <c r="T47" s="25">
        <f t="shared" si="15"/>
        <v>0</v>
      </c>
      <c r="U47" s="25">
        <f t="shared" si="16"/>
        <v>121</v>
      </c>
      <c r="V47" s="25">
        <f t="shared" si="17"/>
        <v>121</v>
      </c>
      <c r="W47" s="25">
        <f t="shared" si="18"/>
        <v>175</v>
      </c>
      <c r="X47" s="25">
        <f t="shared" si="19"/>
        <v>175</v>
      </c>
      <c r="Y47" s="25">
        <f t="shared" si="20"/>
        <v>134</v>
      </c>
      <c r="Z47" s="25">
        <f t="shared" si="21"/>
        <v>134</v>
      </c>
      <c r="AA47" s="25">
        <f t="shared" si="22"/>
        <v>113</v>
      </c>
      <c r="AB47" s="25">
        <f t="shared" si="23"/>
        <v>113</v>
      </c>
      <c r="AC47" s="25">
        <f t="shared" si="24"/>
        <v>35</v>
      </c>
      <c r="AD47" s="25">
        <f t="shared" si="25"/>
        <v>35</v>
      </c>
      <c r="AE47" s="25">
        <f t="shared" si="26"/>
        <v>48</v>
      </c>
      <c r="AF47" s="27">
        <f t="shared" si="27"/>
        <v>48</v>
      </c>
      <c r="AG47" s="27">
        <f t="shared" si="28"/>
        <v>0</v>
      </c>
      <c r="AH47" s="27">
        <f t="shared" si="29"/>
        <v>0</v>
      </c>
      <c r="AI47" s="27">
        <f t="shared" si="30"/>
        <v>0</v>
      </c>
      <c r="AJ47" s="27">
        <f t="shared" si="31"/>
        <v>0</v>
      </c>
      <c r="AK47" s="26">
        <f>SUM(Tabela4[[#This Row],[1º ano  LP]:[Questionário Contextual Estudante]])</f>
        <v>1252</v>
      </c>
      <c r="AM47">
        <f>IFERROR(IF(VLOOKUP(Tabela4[[#This Row],[Designação]],BW:BX,2,0)="SIM",SUM(AR47:AU47)+(4*(SUM(BH47:BK47))),0),0)</f>
        <v>0</v>
      </c>
      <c r="AN47">
        <f>IFERROR(IF(VLOOKUP(Tabela4[[#This Row],[Designação]],BW:BX,2,0)="SIM",SUM(AV47:BC47)+(4*(SUM(BL47:BS47))),0),0)</f>
        <v>0</v>
      </c>
      <c r="AO47">
        <f>IFERROR(VLOOKUP(Tabela4[[#This Row],[Designação]],BW:BX,2,0),0)</f>
        <v>0</v>
      </c>
      <c r="AP47" t="str">
        <f>IF(Tabela4[[#This Row],[Designação]]=AQ47,"SIM","NÃO")</f>
        <v>SIM</v>
      </c>
      <c r="AQ47" s="38">
        <v>107017</v>
      </c>
      <c r="AW47">
        <v>109</v>
      </c>
      <c r="AX47">
        <v>159</v>
      </c>
      <c r="AY47">
        <v>122</v>
      </c>
      <c r="AZ47">
        <v>101</v>
      </c>
      <c r="BA47">
        <v>31</v>
      </c>
      <c r="BB47">
        <v>40</v>
      </c>
      <c r="BD47">
        <v>562</v>
      </c>
      <c r="BF47" t="str">
        <f t="shared" si="32"/>
        <v>sim</v>
      </c>
      <c r="BG47" s="38">
        <v>107017</v>
      </c>
      <c r="BM47">
        <v>3</v>
      </c>
      <c r="BN47">
        <v>4</v>
      </c>
      <c r="BO47">
        <v>3</v>
      </c>
      <c r="BP47">
        <v>3</v>
      </c>
      <c r="BQ47">
        <v>1</v>
      </c>
      <c r="BR47">
        <v>2</v>
      </c>
      <c r="BT47">
        <v>16</v>
      </c>
      <c r="BW47">
        <v>312503</v>
      </c>
      <c r="BX47" t="s">
        <v>1054</v>
      </c>
    </row>
    <row r="48" spans="2:76" x14ac:dyDescent="0.25">
      <c r="B48" s="22">
        <v>1</v>
      </c>
      <c r="C48" s="23">
        <v>107501</v>
      </c>
      <c r="D48" s="24" t="s">
        <v>81</v>
      </c>
      <c r="E48" s="25">
        <f t="shared" si="2"/>
        <v>91</v>
      </c>
      <c r="F48" s="25">
        <f>Tabela4[[#This Row],[1º ano  LP]]</f>
        <v>91</v>
      </c>
      <c r="G48" s="27">
        <f t="shared" si="3"/>
        <v>6</v>
      </c>
      <c r="H48" s="27">
        <f>Tabela4[[#This Row],[1º ano - APLICADOR LP]]</f>
        <v>6</v>
      </c>
      <c r="I48" s="25">
        <f t="shared" si="4"/>
        <v>37</v>
      </c>
      <c r="J48" s="25">
        <f t="shared" si="5"/>
        <v>37</v>
      </c>
      <c r="K48" s="27">
        <f t="shared" si="6"/>
        <v>2</v>
      </c>
      <c r="L48" s="27">
        <f t="shared" si="7"/>
        <v>2</v>
      </c>
      <c r="M48" s="25">
        <f t="shared" si="8"/>
        <v>37</v>
      </c>
      <c r="N48" s="25">
        <f t="shared" si="9"/>
        <v>37</v>
      </c>
      <c r="O48" s="27">
        <f t="shared" si="10"/>
        <v>2</v>
      </c>
      <c r="P48" s="27">
        <f t="shared" si="11"/>
        <v>2</v>
      </c>
      <c r="Q48" s="25">
        <f t="shared" si="12"/>
        <v>75</v>
      </c>
      <c r="R48" s="25">
        <f t="shared" si="13"/>
        <v>75</v>
      </c>
      <c r="S48" s="25">
        <f t="shared" si="14"/>
        <v>39</v>
      </c>
      <c r="T48" s="25">
        <f t="shared" si="15"/>
        <v>39</v>
      </c>
      <c r="U48" s="25">
        <f t="shared" si="16"/>
        <v>0</v>
      </c>
      <c r="V48" s="25">
        <f t="shared" si="17"/>
        <v>0</v>
      </c>
      <c r="W48" s="25">
        <f t="shared" si="18"/>
        <v>0</v>
      </c>
      <c r="X48" s="25">
        <f t="shared" si="19"/>
        <v>0</v>
      </c>
      <c r="Y48" s="25">
        <f t="shared" si="20"/>
        <v>0</v>
      </c>
      <c r="Z48" s="25">
        <f t="shared" si="21"/>
        <v>0</v>
      </c>
      <c r="AA48" s="25">
        <f t="shared" si="22"/>
        <v>0</v>
      </c>
      <c r="AB48" s="25">
        <f t="shared" si="23"/>
        <v>0</v>
      </c>
      <c r="AC48" s="25">
        <f t="shared" si="24"/>
        <v>0</v>
      </c>
      <c r="AD48" s="25">
        <f t="shared" si="25"/>
        <v>0</v>
      </c>
      <c r="AE48" s="25">
        <f t="shared" si="26"/>
        <v>0</v>
      </c>
      <c r="AF48" s="27">
        <f t="shared" si="27"/>
        <v>0</v>
      </c>
      <c r="AG48" s="27">
        <f t="shared" si="28"/>
        <v>0</v>
      </c>
      <c r="AH48" s="27">
        <f t="shared" si="29"/>
        <v>0</v>
      </c>
      <c r="AI48" s="27">
        <f t="shared" si="30"/>
        <v>0</v>
      </c>
      <c r="AJ48" s="27">
        <f t="shared" si="31"/>
        <v>0</v>
      </c>
      <c r="AK48" s="26">
        <f>SUM(Tabela4[[#This Row],[1º ano  LP]:[Questionário Contextual Estudante]])</f>
        <v>578</v>
      </c>
      <c r="AM48">
        <f>IFERROR(IF(VLOOKUP(Tabela4[[#This Row],[Designação]],BW:BX,2,0)="SIM",SUM(AR48:AU48)+(4*(SUM(BH48:BK48))),0),0)</f>
        <v>0</v>
      </c>
      <c r="AN48">
        <f>IFERROR(IF(VLOOKUP(Tabela4[[#This Row],[Designação]],BW:BX,2,0)="SIM",SUM(AV48:BC48)+(4*(SUM(BL48:BS48))),0),0)</f>
        <v>0</v>
      </c>
      <c r="AO48">
        <f>IFERROR(VLOOKUP(Tabela4[[#This Row],[Designação]],BW:BX,2,0),0)</f>
        <v>0</v>
      </c>
      <c r="AP48" t="str">
        <f>IF(Tabela4[[#This Row],[Designação]]=AQ48,"SIM","NÃO")</f>
        <v>SIM</v>
      </c>
      <c r="AQ48" s="38">
        <v>107501</v>
      </c>
      <c r="AR48">
        <v>79</v>
      </c>
      <c r="AS48">
        <v>33</v>
      </c>
      <c r="AT48">
        <v>33</v>
      </c>
      <c r="AU48">
        <v>67</v>
      </c>
      <c r="AV48">
        <v>35</v>
      </c>
      <c r="BD48">
        <v>247</v>
      </c>
      <c r="BF48" t="str">
        <f t="shared" si="32"/>
        <v>sim</v>
      </c>
      <c r="BG48" s="38">
        <v>107501</v>
      </c>
      <c r="BH48">
        <v>3</v>
      </c>
      <c r="BI48">
        <v>1</v>
      </c>
      <c r="BJ48">
        <v>1</v>
      </c>
      <c r="BK48">
        <v>2</v>
      </c>
      <c r="BL48">
        <v>1</v>
      </c>
      <c r="BT48">
        <v>8</v>
      </c>
      <c r="BW48" s="47">
        <v>313013</v>
      </c>
      <c r="BX48" s="47" t="s">
        <v>1054</v>
      </c>
    </row>
    <row r="49" spans="2:76" x14ac:dyDescent="0.25">
      <c r="B49" s="22">
        <v>1</v>
      </c>
      <c r="C49" s="23">
        <v>107502</v>
      </c>
      <c r="D49" s="24" t="s">
        <v>82</v>
      </c>
      <c r="E49" s="25">
        <f t="shared" si="2"/>
        <v>35</v>
      </c>
      <c r="F49" s="25">
        <f>Tabela4[[#This Row],[1º ano  LP]]</f>
        <v>35</v>
      </c>
      <c r="G49" s="27">
        <f t="shared" si="3"/>
        <v>2</v>
      </c>
      <c r="H49" s="27">
        <f>Tabela4[[#This Row],[1º ano - APLICADOR LP]]</f>
        <v>2</v>
      </c>
      <c r="I49" s="25">
        <f t="shared" si="4"/>
        <v>63</v>
      </c>
      <c r="J49" s="25">
        <f t="shared" si="5"/>
        <v>63</v>
      </c>
      <c r="K49" s="27">
        <f t="shared" si="6"/>
        <v>4</v>
      </c>
      <c r="L49" s="27">
        <f t="shared" si="7"/>
        <v>4</v>
      </c>
      <c r="M49" s="25">
        <f t="shared" si="8"/>
        <v>73</v>
      </c>
      <c r="N49" s="25">
        <f t="shared" si="9"/>
        <v>73</v>
      </c>
      <c r="O49" s="27">
        <f t="shared" si="10"/>
        <v>4</v>
      </c>
      <c r="P49" s="27">
        <f t="shared" si="11"/>
        <v>4</v>
      </c>
      <c r="Q49" s="25">
        <f t="shared" si="12"/>
        <v>81</v>
      </c>
      <c r="R49" s="25">
        <f t="shared" si="13"/>
        <v>81</v>
      </c>
      <c r="S49" s="25">
        <f t="shared" si="14"/>
        <v>75</v>
      </c>
      <c r="T49" s="25">
        <f t="shared" si="15"/>
        <v>75</v>
      </c>
      <c r="U49" s="25">
        <f t="shared" si="16"/>
        <v>81</v>
      </c>
      <c r="V49" s="25">
        <f t="shared" si="17"/>
        <v>81</v>
      </c>
      <c r="W49" s="25">
        <f t="shared" si="18"/>
        <v>0</v>
      </c>
      <c r="X49" s="25">
        <f t="shared" si="19"/>
        <v>0</v>
      </c>
      <c r="Y49" s="25">
        <f t="shared" si="20"/>
        <v>0</v>
      </c>
      <c r="Z49" s="25">
        <f t="shared" si="21"/>
        <v>0</v>
      </c>
      <c r="AA49" s="25">
        <f t="shared" si="22"/>
        <v>0</v>
      </c>
      <c r="AB49" s="25">
        <f t="shared" si="23"/>
        <v>0</v>
      </c>
      <c r="AC49" s="25">
        <f t="shared" si="24"/>
        <v>0</v>
      </c>
      <c r="AD49" s="25">
        <f t="shared" si="25"/>
        <v>0</v>
      </c>
      <c r="AE49" s="25">
        <f t="shared" si="26"/>
        <v>0</v>
      </c>
      <c r="AF49" s="27">
        <f t="shared" si="27"/>
        <v>0</v>
      </c>
      <c r="AG49" s="27">
        <f t="shared" si="28"/>
        <v>0</v>
      </c>
      <c r="AH49" s="27">
        <f t="shared" si="29"/>
        <v>0</v>
      </c>
      <c r="AI49" s="27">
        <f t="shared" si="30"/>
        <v>0</v>
      </c>
      <c r="AJ49" s="27">
        <f t="shared" si="31"/>
        <v>0</v>
      </c>
      <c r="AK49" s="26">
        <f>SUM(Tabela4[[#This Row],[1º ano  LP]:[Questionário Contextual Estudante]])</f>
        <v>836</v>
      </c>
      <c r="AM49">
        <f>IFERROR(IF(VLOOKUP(Tabela4[[#This Row],[Designação]],BW:BX,2,0)="SIM",SUM(AR49:AU49)+(4*(SUM(BH49:BK49))),0),0)</f>
        <v>0</v>
      </c>
      <c r="AN49">
        <f>IFERROR(IF(VLOOKUP(Tabela4[[#This Row],[Designação]],BW:BX,2,0)="SIM",SUM(AV49:BC49)+(4*(SUM(BL49:BS49))),0),0)</f>
        <v>0</v>
      </c>
      <c r="AO49">
        <f>IFERROR(VLOOKUP(Tabela4[[#This Row],[Designação]],BW:BX,2,0),0)</f>
        <v>0</v>
      </c>
      <c r="AP49" t="str">
        <f>IF(Tabela4[[#This Row],[Designação]]=AQ49,"SIM","NÃO")</f>
        <v>SIM</v>
      </c>
      <c r="AQ49" s="38">
        <v>107502</v>
      </c>
      <c r="AR49">
        <v>31</v>
      </c>
      <c r="AS49">
        <v>55</v>
      </c>
      <c r="AT49">
        <v>65</v>
      </c>
      <c r="AU49">
        <v>73</v>
      </c>
      <c r="AV49">
        <v>67</v>
      </c>
      <c r="AW49">
        <v>73</v>
      </c>
      <c r="BD49">
        <v>364</v>
      </c>
      <c r="BF49" t="str">
        <f t="shared" si="32"/>
        <v>sim</v>
      </c>
      <c r="BG49" s="38">
        <v>107502</v>
      </c>
      <c r="BH49">
        <v>1</v>
      </c>
      <c r="BI49">
        <v>2</v>
      </c>
      <c r="BJ49">
        <v>2</v>
      </c>
      <c r="BK49">
        <v>2</v>
      </c>
      <c r="BL49">
        <v>2</v>
      </c>
      <c r="BM49">
        <v>2</v>
      </c>
      <c r="BT49">
        <v>11</v>
      </c>
      <c r="BW49">
        <v>313024</v>
      </c>
      <c r="BX49" t="s">
        <v>1054</v>
      </c>
    </row>
    <row r="50" spans="2:76" x14ac:dyDescent="0.25">
      <c r="B50" s="22">
        <v>1</v>
      </c>
      <c r="C50" s="23">
        <v>121001</v>
      </c>
      <c r="D50" s="24" t="s">
        <v>83</v>
      </c>
      <c r="E50" s="25">
        <f t="shared" si="2"/>
        <v>37</v>
      </c>
      <c r="F50" s="25">
        <f>Tabela4[[#This Row],[1º ano  LP]]</f>
        <v>37</v>
      </c>
      <c r="G50" s="27">
        <f t="shared" si="3"/>
        <v>2</v>
      </c>
      <c r="H50" s="27">
        <f>Tabela4[[#This Row],[1º ano - APLICADOR LP]]</f>
        <v>2</v>
      </c>
      <c r="I50" s="25">
        <f t="shared" si="4"/>
        <v>54</v>
      </c>
      <c r="J50" s="25">
        <f t="shared" si="5"/>
        <v>54</v>
      </c>
      <c r="K50" s="27">
        <f t="shared" si="6"/>
        <v>4</v>
      </c>
      <c r="L50" s="27">
        <f t="shared" si="7"/>
        <v>4</v>
      </c>
      <c r="M50" s="25">
        <f t="shared" si="8"/>
        <v>36</v>
      </c>
      <c r="N50" s="25">
        <f t="shared" si="9"/>
        <v>36</v>
      </c>
      <c r="O50" s="27">
        <f t="shared" si="10"/>
        <v>2</v>
      </c>
      <c r="P50" s="27">
        <f t="shared" si="11"/>
        <v>2</v>
      </c>
      <c r="Q50" s="25">
        <f t="shared" si="12"/>
        <v>36</v>
      </c>
      <c r="R50" s="25">
        <f t="shared" si="13"/>
        <v>36</v>
      </c>
      <c r="S50" s="25">
        <f t="shared" si="14"/>
        <v>30</v>
      </c>
      <c r="T50" s="25">
        <f t="shared" si="15"/>
        <v>30</v>
      </c>
      <c r="U50" s="25">
        <f t="shared" si="16"/>
        <v>35</v>
      </c>
      <c r="V50" s="25">
        <f t="shared" si="17"/>
        <v>35</v>
      </c>
      <c r="W50" s="25">
        <f t="shared" si="18"/>
        <v>34</v>
      </c>
      <c r="X50" s="25">
        <f t="shared" si="19"/>
        <v>34</v>
      </c>
      <c r="Y50" s="25">
        <f t="shared" si="20"/>
        <v>48</v>
      </c>
      <c r="Z50" s="25">
        <f t="shared" si="21"/>
        <v>48</v>
      </c>
      <c r="AA50" s="25">
        <f t="shared" si="22"/>
        <v>30</v>
      </c>
      <c r="AB50" s="25">
        <f t="shared" si="23"/>
        <v>30</v>
      </c>
      <c r="AC50" s="25">
        <f t="shared" si="24"/>
        <v>0</v>
      </c>
      <c r="AD50" s="25">
        <f t="shared" si="25"/>
        <v>0</v>
      </c>
      <c r="AE50" s="25">
        <f t="shared" si="26"/>
        <v>0</v>
      </c>
      <c r="AF50" s="27">
        <f t="shared" si="27"/>
        <v>0</v>
      </c>
      <c r="AG50" s="27">
        <f t="shared" si="28"/>
        <v>0</v>
      </c>
      <c r="AH50" s="27">
        <f t="shared" si="29"/>
        <v>0</v>
      </c>
      <c r="AI50" s="27">
        <f t="shared" si="30"/>
        <v>0</v>
      </c>
      <c r="AJ50" s="27">
        <f t="shared" si="31"/>
        <v>0</v>
      </c>
      <c r="AK50" s="26">
        <f>SUM(Tabela4[[#This Row],[1º ano  LP]:[Questionário Contextual Estudante]])</f>
        <v>696</v>
      </c>
      <c r="AM50">
        <f>IFERROR(IF(VLOOKUP(Tabela4[[#This Row],[Designação]],BW:BX,2,0)="SIM",SUM(AR50:AU50)+(4*(SUM(BH50:BK50))),0),0)</f>
        <v>0</v>
      </c>
      <c r="AN50">
        <f>IFERROR(IF(VLOOKUP(Tabela4[[#This Row],[Designação]],BW:BX,2,0)="SIM",SUM(AV50:BC50)+(4*(SUM(BL50:BS50))),0),0)</f>
        <v>0</v>
      </c>
      <c r="AO50">
        <f>IFERROR(VLOOKUP(Tabela4[[#This Row],[Designação]],BW:BX,2,0),0)</f>
        <v>0</v>
      </c>
      <c r="AP50" t="str">
        <f>IF(Tabela4[[#This Row],[Designação]]=AQ50,"SIM","NÃO")</f>
        <v>SIM</v>
      </c>
      <c r="AQ50" s="38">
        <v>121001</v>
      </c>
      <c r="AR50">
        <v>33</v>
      </c>
      <c r="AS50">
        <v>46</v>
      </c>
      <c r="AT50">
        <v>32</v>
      </c>
      <c r="AU50">
        <v>32</v>
      </c>
      <c r="AV50">
        <v>26</v>
      </c>
      <c r="AW50">
        <v>31</v>
      </c>
      <c r="AX50">
        <v>30</v>
      </c>
      <c r="AY50">
        <v>40</v>
      </c>
      <c r="AZ50">
        <v>26</v>
      </c>
      <c r="BD50">
        <v>296</v>
      </c>
      <c r="BF50" t="str">
        <f t="shared" si="32"/>
        <v>sim</v>
      </c>
      <c r="BG50" s="38">
        <v>121001</v>
      </c>
      <c r="BH50">
        <v>1</v>
      </c>
      <c r="BI50">
        <v>2</v>
      </c>
      <c r="BJ50">
        <v>1</v>
      </c>
      <c r="BK50">
        <v>1</v>
      </c>
      <c r="BL50">
        <v>1</v>
      </c>
      <c r="BM50">
        <v>1</v>
      </c>
      <c r="BN50">
        <v>1</v>
      </c>
      <c r="BO50">
        <v>2</v>
      </c>
      <c r="BP50">
        <v>1</v>
      </c>
      <c r="BT50">
        <v>11</v>
      </c>
      <c r="BW50" s="47">
        <v>313031</v>
      </c>
      <c r="BX50" s="47" t="s">
        <v>1054</v>
      </c>
    </row>
    <row r="51" spans="2:76" x14ac:dyDescent="0.25">
      <c r="B51" s="22">
        <v>1</v>
      </c>
      <c r="C51" s="23">
        <v>123001</v>
      </c>
      <c r="D51" s="24" t="s">
        <v>84</v>
      </c>
      <c r="E51" s="25">
        <f t="shared" si="2"/>
        <v>48</v>
      </c>
      <c r="F51" s="25">
        <f>Tabela4[[#This Row],[1º ano  LP]]</f>
        <v>48</v>
      </c>
      <c r="G51" s="27">
        <f t="shared" si="3"/>
        <v>4</v>
      </c>
      <c r="H51" s="27">
        <f>Tabela4[[#This Row],[1º ano - APLICADOR LP]]</f>
        <v>4</v>
      </c>
      <c r="I51" s="25">
        <f t="shared" si="4"/>
        <v>35</v>
      </c>
      <c r="J51" s="25">
        <f t="shared" si="5"/>
        <v>35</v>
      </c>
      <c r="K51" s="27">
        <f t="shared" si="6"/>
        <v>2</v>
      </c>
      <c r="L51" s="27">
        <f t="shared" si="7"/>
        <v>2</v>
      </c>
      <c r="M51" s="25">
        <f t="shared" si="8"/>
        <v>35</v>
      </c>
      <c r="N51" s="25">
        <f t="shared" si="9"/>
        <v>35</v>
      </c>
      <c r="O51" s="27">
        <f t="shared" si="10"/>
        <v>2</v>
      </c>
      <c r="P51" s="27">
        <f t="shared" si="11"/>
        <v>2</v>
      </c>
      <c r="Q51" s="25">
        <f t="shared" si="12"/>
        <v>36</v>
      </c>
      <c r="R51" s="25">
        <f t="shared" si="13"/>
        <v>36</v>
      </c>
      <c r="S51" s="25">
        <f t="shared" si="14"/>
        <v>28</v>
      </c>
      <c r="T51" s="25">
        <f t="shared" si="15"/>
        <v>28</v>
      </c>
      <c r="U51" s="25">
        <f t="shared" si="16"/>
        <v>0</v>
      </c>
      <c r="V51" s="25">
        <f t="shared" si="17"/>
        <v>0</v>
      </c>
      <c r="W51" s="25">
        <f t="shared" si="18"/>
        <v>0</v>
      </c>
      <c r="X51" s="25">
        <f t="shared" si="19"/>
        <v>0</v>
      </c>
      <c r="Y51" s="25">
        <f t="shared" si="20"/>
        <v>0</v>
      </c>
      <c r="Z51" s="25">
        <f t="shared" si="21"/>
        <v>0</v>
      </c>
      <c r="AA51" s="25">
        <f t="shared" si="22"/>
        <v>0</v>
      </c>
      <c r="AB51" s="25">
        <f t="shared" si="23"/>
        <v>0</v>
      </c>
      <c r="AC51" s="25">
        <f t="shared" si="24"/>
        <v>0</v>
      </c>
      <c r="AD51" s="25">
        <f t="shared" si="25"/>
        <v>0</v>
      </c>
      <c r="AE51" s="25">
        <f t="shared" si="26"/>
        <v>0</v>
      </c>
      <c r="AF51" s="27">
        <f t="shared" si="27"/>
        <v>0</v>
      </c>
      <c r="AG51" s="27">
        <f t="shared" si="28"/>
        <v>0</v>
      </c>
      <c r="AH51" s="27">
        <f t="shared" si="29"/>
        <v>0</v>
      </c>
      <c r="AI51" s="27">
        <f t="shared" si="30"/>
        <v>0</v>
      </c>
      <c r="AJ51" s="27">
        <f t="shared" si="31"/>
        <v>0</v>
      </c>
      <c r="AK51" s="26">
        <f>SUM(Tabela4[[#This Row],[1º ano  LP]:[Questionário Contextual Estudante]])</f>
        <v>380</v>
      </c>
      <c r="AM51">
        <f>IFERROR(IF(VLOOKUP(Tabela4[[#This Row],[Designação]],BW:BX,2,0)="SIM",SUM(AR51:AU51)+(4*(SUM(BH51:BK51))),0),0)</f>
        <v>0</v>
      </c>
      <c r="AN51">
        <f>IFERROR(IF(VLOOKUP(Tabela4[[#This Row],[Designação]],BW:BX,2,0)="SIM",SUM(AV51:BC51)+(4*(SUM(BL51:BS51))),0),0)</f>
        <v>0</v>
      </c>
      <c r="AO51">
        <f>IFERROR(VLOOKUP(Tabela4[[#This Row],[Designação]],BW:BX,2,0),0)</f>
        <v>0</v>
      </c>
      <c r="AP51" t="str">
        <f>IF(Tabela4[[#This Row],[Designação]]=AQ51,"SIM","NÃO")</f>
        <v>SIM</v>
      </c>
      <c r="AQ51" s="38">
        <v>123001</v>
      </c>
      <c r="AR51">
        <v>40</v>
      </c>
      <c r="AS51">
        <v>31</v>
      </c>
      <c r="AT51">
        <v>31</v>
      </c>
      <c r="AU51">
        <v>32</v>
      </c>
      <c r="AV51">
        <v>24</v>
      </c>
      <c r="BD51">
        <v>158</v>
      </c>
      <c r="BF51" t="str">
        <f t="shared" si="32"/>
        <v>sim</v>
      </c>
      <c r="BG51" s="38">
        <v>123001</v>
      </c>
      <c r="BH51">
        <v>2</v>
      </c>
      <c r="BI51">
        <v>1</v>
      </c>
      <c r="BJ51">
        <v>1</v>
      </c>
      <c r="BK51">
        <v>1</v>
      </c>
      <c r="BL51">
        <v>1</v>
      </c>
      <c r="BT51">
        <v>6</v>
      </c>
      <c r="BW51">
        <v>313034</v>
      </c>
      <c r="BX51" t="s">
        <v>1054</v>
      </c>
    </row>
    <row r="52" spans="2:76" x14ac:dyDescent="0.25">
      <c r="B52" s="22">
        <v>1</v>
      </c>
      <c r="C52" s="23">
        <v>123002</v>
      </c>
      <c r="D52" s="24" t="s">
        <v>85</v>
      </c>
      <c r="E52" s="25">
        <f t="shared" si="2"/>
        <v>30</v>
      </c>
      <c r="F52" s="25">
        <f>Tabela4[[#This Row],[1º ano  LP]]</f>
        <v>30</v>
      </c>
      <c r="G52" s="27">
        <f t="shared" si="3"/>
        <v>2</v>
      </c>
      <c r="H52" s="27">
        <f>Tabela4[[#This Row],[1º ano - APLICADOR LP]]</f>
        <v>2</v>
      </c>
      <c r="I52" s="25">
        <f t="shared" si="4"/>
        <v>31</v>
      </c>
      <c r="J52" s="25">
        <f t="shared" si="5"/>
        <v>31</v>
      </c>
      <c r="K52" s="27">
        <f t="shared" si="6"/>
        <v>2</v>
      </c>
      <c r="L52" s="27">
        <f t="shared" si="7"/>
        <v>2</v>
      </c>
      <c r="M52" s="25">
        <f t="shared" si="8"/>
        <v>0</v>
      </c>
      <c r="N52" s="25">
        <f t="shared" si="9"/>
        <v>0</v>
      </c>
      <c r="O52" s="27">
        <f t="shared" si="10"/>
        <v>0</v>
      </c>
      <c r="P52" s="27">
        <f t="shared" si="11"/>
        <v>0</v>
      </c>
      <c r="Q52" s="25">
        <f t="shared" si="12"/>
        <v>0</v>
      </c>
      <c r="R52" s="25">
        <f t="shared" si="13"/>
        <v>0</v>
      </c>
      <c r="S52" s="25">
        <f t="shared" si="14"/>
        <v>0</v>
      </c>
      <c r="T52" s="25">
        <f t="shared" si="15"/>
        <v>0</v>
      </c>
      <c r="U52" s="25">
        <f t="shared" si="16"/>
        <v>42</v>
      </c>
      <c r="V52" s="25">
        <f t="shared" si="17"/>
        <v>42</v>
      </c>
      <c r="W52" s="25">
        <f t="shared" si="18"/>
        <v>37</v>
      </c>
      <c r="X52" s="25">
        <f t="shared" si="19"/>
        <v>37</v>
      </c>
      <c r="Y52" s="25">
        <f t="shared" si="20"/>
        <v>30</v>
      </c>
      <c r="Z52" s="25">
        <f t="shared" si="21"/>
        <v>30</v>
      </c>
      <c r="AA52" s="25">
        <f t="shared" si="22"/>
        <v>28</v>
      </c>
      <c r="AB52" s="25">
        <f t="shared" si="23"/>
        <v>28</v>
      </c>
      <c r="AC52" s="25">
        <f t="shared" si="24"/>
        <v>0</v>
      </c>
      <c r="AD52" s="25">
        <f t="shared" si="25"/>
        <v>0</v>
      </c>
      <c r="AE52" s="25">
        <f t="shared" si="26"/>
        <v>0</v>
      </c>
      <c r="AF52" s="27">
        <f t="shared" si="27"/>
        <v>0</v>
      </c>
      <c r="AG52" s="27">
        <f t="shared" si="28"/>
        <v>0</v>
      </c>
      <c r="AH52" s="27">
        <f t="shared" si="29"/>
        <v>0</v>
      </c>
      <c r="AI52" s="27">
        <f t="shared" si="30"/>
        <v>0</v>
      </c>
      <c r="AJ52" s="27">
        <f t="shared" si="31"/>
        <v>0</v>
      </c>
      <c r="AK52" s="26">
        <f>SUM(Tabela4[[#This Row],[1º ano  LP]:[Questionário Contextual Estudante]])</f>
        <v>404</v>
      </c>
      <c r="AM52">
        <f>IFERROR(IF(VLOOKUP(Tabela4[[#This Row],[Designação]],BW:BX,2,0)="SIM",SUM(AR52:AU52)+(4*(SUM(BH52:BK52))),0),0)</f>
        <v>0</v>
      </c>
      <c r="AN52">
        <f>IFERROR(IF(VLOOKUP(Tabela4[[#This Row],[Designação]],BW:BX,2,0)="SIM",SUM(AV52:BC52)+(4*(SUM(BL52:BS52))),0),0)</f>
        <v>0</v>
      </c>
      <c r="AO52">
        <f>IFERROR(VLOOKUP(Tabela4[[#This Row],[Designação]],BW:BX,2,0),0)</f>
        <v>0</v>
      </c>
      <c r="AP52" t="str">
        <f>IF(Tabela4[[#This Row],[Designação]]=AQ52,"SIM","NÃO")</f>
        <v>SIM</v>
      </c>
      <c r="AQ52" s="38">
        <v>123002</v>
      </c>
      <c r="AR52">
        <v>26</v>
      </c>
      <c r="AS52">
        <v>27</v>
      </c>
      <c r="AW52">
        <v>38</v>
      </c>
      <c r="AX52">
        <v>33</v>
      </c>
      <c r="AY52">
        <v>26</v>
      </c>
      <c r="AZ52">
        <v>24</v>
      </c>
      <c r="BD52">
        <v>174</v>
      </c>
      <c r="BF52" t="str">
        <f t="shared" si="32"/>
        <v>sim</v>
      </c>
      <c r="BG52" s="38">
        <v>123002</v>
      </c>
      <c r="BH52">
        <v>1</v>
      </c>
      <c r="BI52">
        <v>1</v>
      </c>
      <c r="BM52">
        <v>1</v>
      </c>
      <c r="BN52">
        <v>1</v>
      </c>
      <c r="BO52">
        <v>1</v>
      </c>
      <c r="BP52">
        <v>1</v>
      </c>
      <c r="BT52">
        <v>6</v>
      </c>
      <c r="BW52" s="47">
        <v>313037</v>
      </c>
      <c r="BX52" s="47" t="s">
        <v>1054</v>
      </c>
    </row>
    <row r="53" spans="2:76" x14ac:dyDescent="0.25">
      <c r="B53" s="22">
        <v>1</v>
      </c>
      <c r="C53" s="23">
        <v>123003</v>
      </c>
      <c r="D53" s="24" t="s">
        <v>86</v>
      </c>
      <c r="E53" s="25">
        <f t="shared" si="2"/>
        <v>50</v>
      </c>
      <c r="F53" s="25">
        <f>Tabela4[[#This Row],[1º ano  LP]]</f>
        <v>50</v>
      </c>
      <c r="G53" s="27">
        <f t="shared" si="3"/>
        <v>4</v>
      </c>
      <c r="H53" s="27">
        <f>Tabela4[[#This Row],[1º ano - APLICADOR LP]]</f>
        <v>4</v>
      </c>
      <c r="I53" s="25">
        <f t="shared" si="4"/>
        <v>33</v>
      </c>
      <c r="J53" s="25">
        <f t="shared" si="5"/>
        <v>33</v>
      </c>
      <c r="K53" s="27">
        <f t="shared" si="6"/>
        <v>2</v>
      </c>
      <c r="L53" s="27">
        <f t="shared" si="7"/>
        <v>2</v>
      </c>
      <c r="M53" s="25">
        <f t="shared" si="8"/>
        <v>37</v>
      </c>
      <c r="N53" s="25">
        <f t="shared" si="9"/>
        <v>37</v>
      </c>
      <c r="O53" s="27">
        <f t="shared" si="10"/>
        <v>2</v>
      </c>
      <c r="P53" s="27">
        <f t="shared" si="11"/>
        <v>2</v>
      </c>
      <c r="Q53" s="25">
        <f t="shared" si="12"/>
        <v>34</v>
      </c>
      <c r="R53" s="25">
        <f t="shared" si="13"/>
        <v>34</v>
      </c>
      <c r="S53" s="25">
        <f t="shared" si="14"/>
        <v>36</v>
      </c>
      <c r="T53" s="25">
        <f t="shared" si="15"/>
        <v>36</v>
      </c>
      <c r="U53" s="25">
        <f t="shared" si="16"/>
        <v>0</v>
      </c>
      <c r="V53" s="25">
        <f t="shared" si="17"/>
        <v>0</v>
      </c>
      <c r="W53" s="25">
        <f t="shared" si="18"/>
        <v>0</v>
      </c>
      <c r="X53" s="25">
        <f t="shared" si="19"/>
        <v>0</v>
      </c>
      <c r="Y53" s="25">
        <f t="shared" si="20"/>
        <v>0</v>
      </c>
      <c r="Z53" s="25">
        <f t="shared" si="21"/>
        <v>0</v>
      </c>
      <c r="AA53" s="25">
        <f t="shared" si="22"/>
        <v>0</v>
      </c>
      <c r="AB53" s="25">
        <f t="shared" si="23"/>
        <v>0</v>
      </c>
      <c r="AC53" s="25">
        <f t="shared" si="24"/>
        <v>0</v>
      </c>
      <c r="AD53" s="25">
        <f t="shared" si="25"/>
        <v>0</v>
      </c>
      <c r="AE53" s="25">
        <f t="shared" si="26"/>
        <v>0</v>
      </c>
      <c r="AF53" s="27">
        <f t="shared" si="27"/>
        <v>0</v>
      </c>
      <c r="AG53" s="27">
        <f t="shared" si="28"/>
        <v>0</v>
      </c>
      <c r="AH53" s="27">
        <f t="shared" si="29"/>
        <v>0</v>
      </c>
      <c r="AI53" s="27">
        <f t="shared" si="30"/>
        <v>0</v>
      </c>
      <c r="AJ53" s="27">
        <f t="shared" si="31"/>
        <v>0</v>
      </c>
      <c r="AK53" s="26">
        <f>SUM(Tabela4[[#This Row],[1º ano  LP]:[Questionário Contextual Estudante]])</f>
        <v>396</v>
      </c>
      <c r="AM53">
        <f>IFERROR(IF(VLOOKUP(Tabela4[[#This Row],[Designação]],BW:BX,2,0)="SIM",SUM(AR53:AU53)+(4*(SUM(BH53:BK53))),0),0)</f>
        <v>0</v>
      </c>
      <c r="AN53">
        <f>IFERROR(IF(VLOOKUP(Tabela4[[#This Row],[Designação]],BW:BX,2,0)="SIM",SUM(AV53:BC53)+(4*(SUM(BL53:BS53))),0),0)</f>
        <v>0</v>
      </c>
      <c r="AO53">
        <f>IFERROR(VLOOKUP(Tabela4[[#This Row],[Designação]],BW:BX,2,0),0)</f>
        <v>0</v>
      </c>
      <c r="AP53" t="str">
        <f>IF(Tabela4[[#This Row],[Designação]]=AQ53,"SIM","NÃO")</f>
        <v>SIM</v>
      </c>
      <c r="AQ53" s="38">
        <v>123003</v>
      </c>
      <c r="AR53">
        <v>42</v>
      </c>
      <c r="AS53">
        <v>29</v>
      </c>
      <c r="AT53">
        <v>33</v>
      </c>
      <c r="AU53">
        <v>30</v>
      </c>
      <c r="AV53">
        <v>32</v>
      </c>
      <c r="BD53">
        <v>166</v>
      </c>
      <c r="BF53" t="str">
        <f t="shared" si="32"/>
        <v>sim</v>
      </c>
      <c r="BG53" s="38">
        <v>123003</v>
      </c>
      <c r="BH53">
        <v>2</v>
      </c>
      <c r="BI53">
        <v>1</v>
      </c>
      <c r="BJ53">
        <v>1</v>
      </c>
      <c r="BK53">
        <v>1</v>
      </c>
      <c r="BL53">
        <v>1</v>
      </c>
      <c r="BT53">
        <v>6</v>
      </c>
      <c r="BW53">
        <v>313048</v>
      </c>
      <c r="BX53" t="s">
        <v>1054</v>
      </c>
    </row>
    <row r="54" spans="2:76" x14ac:dyDescent="0.25">
      <c r="B54" s="22">
        <v>1</v>
      </c>
      <c r="C54" s="23">
        <v>123004</v>
      </c>
      <c r="D54" s="24" t="s">
        <v>87</v>
      </c>
      <c r="E54" s="25">
        <f t="shared" si="2"/>
        <v>0</v>
      </c>
      <c r="F54" s="25">
        <f>Tabela4[[#This Row],[1º ano  LP]]</f>
        <v>0</v>
      </c>
      <c r="G54" s="27">
        <f t="shared" si="3"/>
        <v>0</v>
      </c>
      <c r="H54" s="27">
        <f>Tabela4[[#This Row],[1º ano - APLICADOR LP]]</f>
        <v>0</v>
      </c>
      <c r="I54" s="25">
        <f t="shared" si="4"/>
        <v>0</v>
      </c>
      <c r="J54" s="25">
        <f t="shared" si="5"/>
        <v>0</v>
      </c>
      <c r="K54" s="27">
        <f t="shared" si="6"/>
        <v>0</v>
      </c>
      <c r="L54" s="27">
        <f t="shared" si="7"/>
        <v>0</v>
      </c>
      <c r="M54" s="25">
        <f t="shared" si="8"/>
        <v>0</v>
      </c>
      <c r="N54" s="25">
        <f t="shared" si="9"/>
        <v>0</v>
      </c>
      <c r="O54" s="27">
        <f t="shared" si="10"/>
        <v>0</v>
      </c>
      <c r="P54" s="27">
        <f t="shared" si="11"/>
        <v>0</v>
      </c>
      <c r="Q54" s="25">
        <f t="shared" si="12"/>
        <v>0</v>
      </c>
      <c r="R54" s="25">
        <f t="shared" si="13"/>
        <v>0</v>
      </c>
      <c r="S54" s="25">
        <f t="shared" si="14"/>
        <v>0</v>
      </c>
      <c r="T54" s="25">
        <f t="shared" si="15"/>
        <v>0</v>
      </c>
      <c r="U54" s="25">
        <f t="shared" si="16"/>
        <v>127</v>
      </c>
      <c r="V54" s="25">
        <f t="shared" si="17"/>
        <v>127</v>
      </c>
      <c r="W54" s="25">
        <f t="shared" si="18"/>
        <v>184</v>
      </c>
      <c r="X54" s="25">
        <f t="shared" si="19"/>
        <v>184</v>
      </c>
      <c r="Y54" s="25">
        <f t="shared" si="20"/>
        <v>160</v>
      </c>
      <c r="Z54" s="25">
        <f t="shared" si="21"/>
        <v>160</v>
      </c>
      <c r="AA54" s="25">
        <f t="shared" si="22"/>
        <v>128</v>
      </c>
      <c r="AB54" s="25">
        <f t="shared" si="23"/>
        <v>128</v>
      </c>
      <c r="AC54" s="25">
        <f t="shared" si="24"/>
        <v>0</v>
      </c>
      <c r="AD54" s="25">
        <f t="shared" si="25"/>
        <v>0</v>
      </c>
      <c r="AE54" s="25">
        <f t="shared" si="26"/>
        <v>0</v>
      </c>
      <c r="AF54" s="27">
        <f t="shared" si="27"/>
        <v>0</v>
      </c>
      <c r="AG54" s="27">
        <f t="shared" si="28"/>
        <v>0</v>
      </c>
      <c r="AH54" s="27">
        <f t="shared" si="29"/>
        <v>0</v>
      </c>
      <c r="AI54" s="27">
        <f t="shared" si="30"/>
        <v>0</v>
      </c>
      <c r="AJ54" s="27">
        <f t="shared" si="31"/>
        <v>0</v>
      </c>
      <c r="AK54" s="26">
        <f>SUM(Tabela4[[#This Row],[1º ano  LP]:[Questionário Contextual Estudante]])</f>
        <v>1198</v>
      </c>
      <c r="AM54">
        <f>IFERROR(IF(VLOOKUP(Tabela4[[#This Row],[Designação]],BW:BX,2,0)="SIM",SUM(AR54:AU54)+(4*(SUM(BH54:BK54))),0),0)</f>
        <v>0</v>
      </c>
      <c r="AN54">
        <f>IFERROR(IF(VLOOKUP(Tabela4[[#This Row],[Designação]],BW:BX,2,0)="SIM",SUM(AV54:BC54)+(4*(SUM(BL54:BS54))),0),0)</f>
        <v>0</v>
      </c>
      <c r="AO54">
        <f>IFERROR(VLOOKUP(Tabela4[[#This Row],[Designação]],BW:BX,2,0),0)</f>
        <v>0</v>
      </c>
      <c r="AP54" t="str">
        <f>IF(Tabela4[[#This Row],[Designação]]=AQ54,"SIM","NÃO")</f>
        <v>SIM</v>
      </c>
      <c r="AQ54" s="38">
        <v>123004</v>
      </c>
      <c r="AW54">
        <v>115</v>
      </c>
      <c r="AX54">
        <v>168</v>
      </c>
      <c r="AY54">
        <v>144</v>
      </c>
      <c r="AZ54">
        <v>116</v>
      </c>
      <c r="BD54">
        <v>543</v>
      </c>
      <c r="BF54" t="str">
        <f t="shared" si="32"/>
        <v>sim</v>
      </c>
      <c r="BG54" s="38">
        <v>123004</v>
      </c>
      <c r="BM54">
        <v>3</v>
      </c>
      <c r="BN54">
        <v>4</v>
      </c>
      <c r="BO54">
        <v>4</v>
      </c>
      <c r="BP54">
        <v>3</v>
      </c>
      <c r="BT54">
        <v>14</v>
      </c>
      <c r="BW54" s="47">
        <v>313054</v>
      </c>
      <c r="BX54" s="47" t="s">
        <v>1054</v>
      </c>
    </row>
    <row r="55" spans="2:76" x14ac:dyDescent="0.25">
      <c r="B55" s="22">
        <v>2</v>
      </c>
      <c r="C55" s="23">
        <v>204001</v>
      </c>
      <c r="D55" s="24" t="s">
        <v>88</v>
      </c>
      <c r="E55" s="25">
        <f t="shared" si="2"/>
        <v>0</v>
      </c>
      <c r="F55" s="25">
        <f>Tabela4[[#This Row],[1º ano  LP]]</f>
        <v>0</v>
      </c>
      <c r="G55" s="27">
        <f t="shared" si="3"/>
        <v>0</v>
      </c>
      <c r="H55" s="27">
        <f>Tabela4[[#This Row],[1º ano - APLICADOR LP]]</f>
        <v>0</v>
      </c>
      <c r="I55" s="25">
        <f t="shared" si="4"/>
        <v>0</v>
      </c>
      <c r="J55" s="25">
        <f t="shared" si="5"/>
        <v>0</v>
      </c>
      <c r="K55" s="27">
        <f t="shared" si="6"/>
        <v>0</v>
      </c>
      <c r="L55" s="27">
        <f t="shared" si="7"/>
        <v>0</v>
      </c>
      <c r="M55" s="25">
        <f t="shared" si="8"/>
        <v>0</v>
      </c>
      <c r="N55" s="25">
        <f t="shared" si="9"/>
        <v>0</v>
      </c>
      <c r="O55" s="27">
        <f t="shared" si="10"/>
        <v>0</v>
      </c>
      <c r="P55" s="27">
        <f t="shared" si="11"/>
        <v>0</v>
      </c>
      <c r="Q55" s="25">
        <f t="shared" si="12"/>
        <v>0</v>
      </c>
      <c r="R55" s="25">
        <f t="shared" si="13"/>
        <v>0</v>
      </c>
      <c r="S55" s="25">
        <f t="shared" si="14"/>
        <v>0</v>
      </c>
      <c r="T55" s="25">
        <f t="shared" si="15"/>
        <v>0</v>
      </c>
      <c r="U55" s="25">
        <f t="shared" si="16"/>
        <v>34</v>
      </c>
      <c r="V55" s="25">
        <f t="shared" si="17"/>
        <v>34</v>
      </c>
      <c r="W55" s="25">
        <f t="shared" si="18"/>
        <v>100</v>
      </c>
      <c r="X55" s="25">
        <f t="shared" si="19"/>
        <v>100</v>
      </c>
      <c r="Y55" s="25">
        <f t="shared" si="20"/>
        <v>68</v>
      </c>
      <c r="Z55" s="25">
        <f t="shared" si="21"/>
        <v>68</v>
      </c>
      <c r="AA55" s="25">
        <f t="shared" si="22"/>
        <v>68</v>
      </c>
      <c r="AB55" s="25">
        <f t="shared" si="23"/>
        <v>68</v>
      </c>
      <c r="AC55" s="25">
        <f t="shared" si="24"/>
        <v>0</v>
      </c>
      <c r="AD55" s="25">
        <f t="shared" si="25"/>
        <v>0</v>
      </c>
      <c r="AE55" s="25">
        <f t="shared" si="26"/>
        <v>0</v>
      </c>
      <c r="AF55" s="27">
        <f t="shared" si="27"/>
        <v>0</v>
      </c>
      <c r="AG55" s="27">
        <f t="shared" si="28"/>
        <v>0</v>
      </c>
      <c r="AH55" s="27">
        <f t="shared" si="29"/>
        <v>0</v>
      </c>
      <c r="AI55" s="27">
        <f t="shared" si="30"/>
        <v>0</v>
      </c>
      <c r="AJ55" s="27">
        <f t="shared" si="31"/>
        <v>270</v>
      </c>
      <c r="AK55" s="26">
        <f>SUM(Tabela4[[#This Row],[1º ano  LP]:[Questionário Contextual Estudante]])</f>
        <v>810</v>
      </c>
      <c r="AM55">
        <f>IFERROR(IF(VLOOKUP(Tabela4[[#This Row],[Designação]],BW:BX,2,0)="SIM",SUM(AR55:AU55)+(4*(SUM(BH55:BK55))),0),0)</f>
        <v>0</v>
      </c>
      <c r="AN55">
        <f>IFERROR(IF(VLOOKUP(Tabela4[[#This Row],[Designação]],BW:BX,2,0)="SIM",SUM(AV55:BC55)+(4*(SUM(BL55:BS55))),0),0)</f>
        <v>270</v>
      </c>
      <c r="AO55" t="str">
        <f>IFERROR(VLOOKUP(Tabela4[[#This Row],[Designação]],BW:BX,2,0),0)</f>
        <v>SIM</v>
      </c>
      <c r="AP55" t="str">
        <f>IF(Tabela4[[#This Row],[Designação]]=AQ55,"SIM","NÃO")</f>
        <v>SIM</v>
      </c>
      <c r="AQ55" s="38">
        <v>204001</v>
      </c>
      <c r="AW55">
        <v>30</v>
      </c>
      <c r="AX55">
        <v>88</v>
      </c>
      <c r="AY55">
        <v>60</v>
      </c>
      <c r="AZ55">
        <v>60</v>
      </c>
      <c r="BD55">
        <v>238</v>
      </c>
      <c r="BF55" t="str">
        <f t="shared" si="32"/>
        <v>sim</v>
      </c>
      <c r="BG55" s="38">
        <v>204001</v>
      </c>
      <c r="BM55">
        <v>1</v>
      </c>
      <c r="BN55">
        <v>3</v>
      </c>
      <c r="BO55">
        <v>2</v>
      </c>
      <c r="BP55">
        <v>2</v>
      </c>
      <c r="BT55">
        <v>8</v>
      </c>
      <c r="BW55">
        <v>328501</v>
      </c>
      <c r="BX55" t="s">
        <v>1054</v>
      </c>
    </row>
    <row r="56" spans="2:76" x14ac:dyDescent="0.25">
      <c r="B56" s="22">
        <v>2</v>
      </c>
      <c r="C56" s="23">
        <v>204002</v>
      </c>
      <c r="D56" s="24" t="s">
        <v>89</v>
      </c>
      <c r="E56" s="25">
        <f t="shared" si="2"/>
        <v>35</v>
      </c>
      <c r="F56" s="25">
        <f>Tabela4[[#This Row],[1º ano  LP]]</f>
        <v>35</v>
      </c>
      <c r="G56" s="27">
        <f t="shared" si="3"/>
        <v>2</v>
      </c>
      <c r="H56" s="27">
        <f>Tabela4[[#This Row],[1º ano - APLICADOR LP]]</f>
        <v>2</v>
      </c>
      <c r="I56" s="25">
        <f t="shared" si="4"/>
        <v>34</v>
      </c>
      <c r="J56" s="25">
        <f t="shared" si="5"/>
        <v>34</v>
      </c>
      <c r="K56" s="27">
        <f t="shared" si="6"/>
        <v>2</v>
      </c>
      <c r="L56" s="27">
        <f t="shared" si="7"/>
        <v>2</v>
      </c>
      <c r="M56" s="25">
        <f t="shared" si="8"/>
        <v>38</v>
      </c>
      <c r="N56" s="25">
        <f t="shared" si="9"/>
        <v>38</v>
      </c>
      <c r="O56" s="27">
        <f t="shared" si="10"/>
        <v>2</v>
      </c>
      <c r="P56" s="27">
        <f t="shared" si="11"/>
        <v>2</v>
      </c>
      <c r="Q56" s="25">
        <f t="shared" si="12"/>
        <v>27</v>
      </c>
      <c r="R56" s="25">
        <f t="shared" si="13"/>
        <v>27</v>
      </c>
      <c r="S56" s="25">
        <f t="shared" si="14"/>
        <v>36</v>
      </c>
      <c r="T56" s="25">
        <f t="shared" si="15"/>
        <v>36</v>
      </c>
      <c r="U56" s="25">
        <f t="shared" si="16"/>
        <v>0</v>
      </c>
      <c r="V56" s="25">
        <f t="shared" si="17"/>
        <v>0</v>
      </c>
      <c r="W56" s="25">
        <f t="shared" si="18"/>
        <v>0</v>
      </c>
      <c r="X56" s="25">
        <f t="shared" si="19"/>
        <v>0</v>
      </c>
      <c r="Y56" s="25">
        <f t="shared" si="20"/>
        <v>0</v>
      </c>
      <c r="Z56" s="25">
        <f t="shared" si="21"/>
        <v>0</v>
      </c>
      <c r="AA56" s="25">
        <f t="shared" si="22"/>
        <v>0</v>
      </c>
      <c r="AB56" s="25">
        <f t="shared" si="23"/>
        <v>0</v>
      </c>
      <c r="AC56" s="25">
        <f t="shared" si="24"/>
        <v>0</v>
      </c>
      <c r="AD56" s="25">
        <f t="shared" si="25"/>
        <v>0</v>
      </c>
      <c r="AE56" s="25">
        <f t="shared" si="26"/>
        <v>0</v>
      </c>
      <c r="AF56" s="27">
        <f t="shared" si="27"/>
        <v>0</v>
      </c>
      <c r="AG56" s="27">
        <f t="shared" si="28"/>
        <v>0</v>
      </c>
      <c r="AH56" s="27">
        <f t="shared" si="29"/>
        <v>0</v>
      </c>
      <c r="AI56" s="27">
        <f t="shared" si="30"/>
        <v>134</v>
      </c>
      <c r="AJ56" s="27">
        <f t="shared" si="31"/>
        <v>36</v>
      </c>
      <c r="AK56" s="26">
        <f>SUM(Tabela4[[#This Row],[1º ano  LP]:[Questionário Contextual Estudante]])</f>
        <v>522</v>
      </c>
      <c r="AM56">
        <f>IFERROR(IF(VLOOKUP(Tabela4[[#This Row],[Designação]],BW:BX,2,0)="SIM",SUM(AR56:AU56)+(4*(SUM(BH56:BK56))),0),0)</f>
        <v>134</v>
      </c>
      <c r="AN56">
        <f>IFERROR(IF(VLOOKUP(Tabela4[[#This Row],[Designação]],BW:BX,2,0)="SIM",SUM(AV56:BC56)+(4*(SUM(BL56:BS56))),0),0)</f>
        <v>36</v>
      </c>
      <c r="AO56" t="str">
        <f>IFERROR(VLOOKUP(Tabela4[[#This Row],[Designação]],BW:BX,2,0),0)</f>
        <v>SIM</v>
      </c>
      <c r="AP56" t="str">
        <f>IF(Tabela4[[#This Row],[Designação]]=AQ56,"SIM","NÃO")</f>
        <v>SIM</v>
      </c>
      <c r="AQ56" s="38">
        <v>204002</v>
      </c>
      <c r="AR56">
        <v>31</v>
      </c>
      <c r="AS56">
        <v>30</v>
      </c>
      <c r="AT56">
        <v>34</v>
      </c>
      <c r="AU56">
        <v>23</v>
      </c>
      <c r="AV56">
        <v>32</v>
      </c>
      <c r="BD56">
        <v>150</v>
      </c>
      <c r="BF56" t="str">
        <f t="shared" si="32"/>
        <v>sim</v>
      </c>
      <c r="BG56" s="38">
        <v>204002</v>
      </c>
      <c r="BH56">
        <v>1</v>
      </c>
      <c r="BI56">
        <v>1</v>
      </c>
      <c r="BJ56">
        <v>1</v>
      </c>
      <c r="BK56">
        <v>1</v>
      </c>
      <c r="BL56">
        <v>1</v>
      </c>
      <c r="BT56">
        <v>5</v>
      </c>
      <c r="BW56" s="47">
        <v>410012</v>
      </c>
      <c r="BX56" s="47" t="s">
        <v>1054</v>
      </c>
    </row>
    <row r="57" spans="2:76" x14ac:dyDescent="0.25">
      <c r="B57" s="22">
        <v>2</v>
      </c>
      <c r="C57" s="28">
        <v>204003</v>
      </c>
      <c r="D57" s="24" t="s">
        <v>90</v>
      </c>
      <c r="E57" s="25">
        <f t="shared" si="2"/>
        <v>19</v>
      </c>
      <c r="F57" s="25">
        <f>Tabela4[[#This Row],[1º ano  LP]]</f>
        <v>19</v>
      </c>
      <c r="G57" s="27">
        <f t="shared" si="3"/>
        <v>2</v>
      </c>
      <c r="H57" s="27">
        <f>Tabela4[[#This Row],[1º ano - APLICADOR LP]]</f>
        <v>2</v>
      </c>
      <c r="I57" s="25">
        <f t="shared" si="4"/>
        <v>24</v>
      </c>
      <c r="J57" s="25">
        <f t="shared" si="5"/>
        <v>24</v>
      </c>
      <c r="K57" s="27">
        <f t="shared" si="6"/>
        <v>2</v>
      </c>
      <c r="L57" s="27">
        <f t="shared" si="7"/>
        <v>2</v>
      </c>
      <c r="M57" s="25">
        <f t="shared" si="8"/>
        <v>33</v>
      </c>
      <c r="N57" s="25">
        <f t="shared" si="9"/>
        <v>33</v>
      </c>
      <c r="O57" s="27">
        <f t="shared" si="10"/>
        <v>2</v>
      </c>
      <c r="P57" s="27">
        <f t="shared" si="11"/>
        <v>2</v>
      </c>
      <c r="Q57" s="25">
        <f t="shared" si="12"/>
        <v>25</v>
      </c>
      <c r="R57" s="25">
        <f t="shared" si="13"/>
        <v>25</v>
      </c>
      <c r="S57" s="25">
        <f t="shared" si="14"/>
        <v>31</v>
      </c>
      <c r="T57" s="25">
        <f t="shared" si="15"/>
        <v>31</v>
      </c>
      <c r="U57" s="25">
        <f t="shared" si="16"/>
        <v>0</v>
      </c>
      <c r="V57" s="25">
        <f t="shared" si="17"/>
        <v>0</v>
      </c>
      <c r="W57" s="25">
        <f t="shared" si="18"/>
        <v>0</v>
      </c>
      <c r="X57" s="25">
        <f t="shared" si="19"/>
        <v>0</v>
      </c>
      <c r="Y57" s="25">
        <f t="shared" si="20"/>
        <v>0</v>
      </c>
      <c r="Z57" s="25">
        <f t="shared" si="21"/>
        <v>0</v>
      </c>
      <c r="AA57" s="25">
        <f t="shared" si="22"/>
        <v>0</v>
      </c>
      <c r="AB57" s="25">
        <f t="shared" si="23"/>
        <v>0</v>
      </c>
      <c r="AC57" s="25">
        <f t="shared" si="24"/>
        <v>0</v>
      </c>
      <c r="AD57" s="25">
        <f t="shared" si="25"/>
        <v>0</v>
      </c>
      <c r="AE57" s="25">
        <f t="shared" si="26"/>
        <v>0</v>
      </c>
      <c r="AF57" s="27">
        <f t="shared" si="27"/>
        <v>0</v>
      </c>
      <c r="AG57" s="27">
        <f t="shared" si="28"/>
        <v>0</v>
      </c>
      <c r="AH57" s="27">
        <f t="shared" si="29"/>
        <v>0</v>
      </c>
      <c r="AI57" s="27">
        <f t="shared" si="30"/>
        <v>101</v>
      </c>
      <c r="AJ57" s="27">
        <f t="shared" si="31"/>
        <v>31</v>
      </c>
      <c r="AK57" s="26">
        <f>SUM(Tabela4[[#This Row],[1º ano  LP]:[Questionário Contextual Estudante]])</f>
        <v>408</v>
      </c>
      <c r="AM57">
        <f>IFERROR(IF(VLOOKUP(Tabela4[[#This Row],[Designação]],BW:BX,2,0)="SIM",SUM(AR57:AU57)+(4*(SUM(BH57:BK57))),0),0)</f>
        <v>101</v>
      </c>
      <c r="AN57">
        <f>IFERROR(IF(VLOOKUP(Tabela4[[#This Row],[Designação]],BW:BX,2,0)="SIM",SUM(AV57:BC57)+(4*(SUM(BL57:BS57))),0),0)</f>
        <v>31</v>
      </c>
      <c r="AO57" t="str">
        <f>IFERROR(VLOOKUP(Tabela4[[#This Row],[Designação]],BW:BX,2,0),0)</f>
        <v>SIM</v>
      </c>
      <c r="AP57" t="str">
        <f>IF(Tabela4[[#This Row],[Designação]]=AQ57,"SIM","NÃO")</f>
        <v>SIM</v>
      </c>
      <c r="AQ57" s="38">
        <v>204003</v>
      </c>
      <c r="AR57">
        <v>15</v>
      </c>
      <c r="AS57">
        <v>20</v>
      </c>
      <c r="AT57">
        <v>29</v>
      </c>
      <c r="AU57">
        <v>21</v>
      </c>
      <c r="AV57">
        <v>27</v>
      </c>
      <c r="BD57">
        <v>112</v>
      </c>
      <c r="BF57" t="str">
        <f t="shared" si="32"/>
        <v>sim</v>
      </c>
      <c r="BG57" s="38">
        <v>204003</v>
      </c>
      <c r="BH57">
        <v>1</v>
      </c>
      <c r="BI57">
        <v>1</v>
      </c>
      <c r="BJ57">
        <v>1</v>
      </c>
      <c r="BK57">
        <v>1</v>
      </c>
      <c r="BL57">
        <v>1</v>
      </c>
      <c r="BT57">
        <v>5</v>
      </c>
      <c r="BW57">
        <v>410016</v>
      </c>
      <c r="BX57" t="s">
        <v>1054</v>
      </c>
    </row>
    <row r="58" spans="2:76" x14ac:dyDescent="0.25">
      <c r="B58" s="22">
        <v>2</v>
      </c>
      <c r="C58" s="23">
        <v>204004</v>
      </c>
      <c r="D58" s="24" t="s">
        <v>91</v>
      </c>
      <c r="E58" s="25">
        <f t="shared" si="2"/>
        <v>20</v>
      </c>
      <c r="F58" s="25">
        <f>Tabela4[[#This Row],[1º ano  LP]]</f>
        <v>20</v>
      </c>
      <c r="G58" s="27">
        <f t="shared" si="3"/>
        <v>2</v>
      </c>
      <c r="H58" s="27">
        <f>Tabela4[[#This Row],[1º ano - APLICADOR LP]]</f>
        <v>2</v>
      </c>
      <c r="I58" s="25">
        <f t="shared" si="4"/>
        <v>26</v>
      </c>
      <c r="J58" s="25">
        <f t="shared" si="5"/>
        <v>26</v>
      </c>
      <c r="K58" s="27">
        <f t="shared" si="6"/>
        <v>2</v>
      </c>
      <c r="L58" s="27">
        <f t="shared" si="7"/>
        <v>2</v>
      </c>
      <c r="M58" s="25">
        <f t="shared" si="8"/>
        <v>32</v>
      </c>
      <c r="N58" s="25">
        <f t="shared" si="9"/>
        <v>32</v>
      </c>
      <c r="O58" s="27">
        <f t="shared" si="10"/>
        <v>2</v>
      </c>
      <c r="P58" s="27">
        <f t="shared" si="11"/>
        <v>2</v>
      </c>
      <c r="Q58" s="25">
        <f t="shared" si="12"/>
        <v>25</v>
      </c>
      <c r="R58" s="25">
        <f t="shared" si="13"/>
        <v>25</v>
      </c>
      <c r="S58" s="25">
        <f t="shared" si="14"/>
        <v>29</v>
      </c>
      <c r="T58" s="25">
        <f t="shared" si="15"/>
        <v>29</v>
      </c>
      <c r="U58" s="25">
        <f t="shared" si="16"/>
        <v>0</v>
      </c>
      <c r="V58" s="25">
        <f t="shared" si="17"/>
        <v>0</v>
      </c>
      <c r="W58" s="25">
        <f t="shared" si="18"/>
        <v>0</v>
      </c>
      <c r="X58" s="25">
        <f t="shared" si="19"/>
        <v>0</v>
      </c>
      <c r="Y58" s="25">
        <f t="shared" si="20"/>
        <v>0</v>
      </c>
      <c r="Z58" s="25">
        <f t="shared" si="21"/>
        <v>0</v>
      </c>
      <c r="AA58" s="25">
        <f t="shared" si="22"/>
        <v>0</v>
      </c>
      <c r="AB58" s="25">
        <f t="shared" si="23"/>
        <v>0</v>
      </c>
      <c r="AC58" s="25">
        <f t="shared" si="24"/>
        <v>0</v>
      </c>
      <c r="AD58" s="25">
        <f t="shared" si="25"/>
        <v>0</v>
      </c>
      <c r="AE58" s="25">
        <f t="shared" si="26"/>
        <v>0</v>
      </c>
      <c r="AF58" s="27">
        <f t="shared" si="27"/>
        <v>0</v>
      </c>
      <c r="AG58" s="27">
        <f t="shared" si="28"/>
        <v>0</v>
      </c>
      <c r="AH58" s="27">
        <f t="shared" si="29"/>
        <v>0</v>
      </c>
      <c r="AI58" s="27">
        <f t="shared" si="30"/>
        <v>0</v>
      </c>
      <c r="AJ58" s="27">
        <f t="shared" si="31"/>
        <v>0</v>
      </c>
      <c r="AK58" s="26">
        <f>SUM(Tabela4[[#This Row],[1º ano  LP]:[Questionário Contextual Estudante]])</f>
        <v>276</v>
      </c>
      <c r="AM58">
        <f>IFERROR(IF(VLOOKUP(Tabela4[[#This Row],[Designação]],BW:BX,2,0)="SIM",SUM(AR58:AU58)+(4*(SUM(BH58:BK58))),0),0)</f>
        <v>0</v>
      </c>
      <c r="AN58">
        <f>IFERROR(IF(VLOOKUP(Tabela4[[#This Row],[Designação]],BW:BX,2,0)="SIM",SUM(AV58:BC58)+(4*(SUM(BL58:BS58))),0),0)</f>
        <v>0</v>
      </c>
      <c r="AO58">
        <f>IFERROR(VLOOKUP(Tabela4[[#This Row],[Designação]],BW:BX,2,0),0)</f>
        <v>0</v>
      </c>
      <c r="AP58" t="str">
        <f>IF(Tabela4[[#This Row],[Designação]]=AQ58,"SIM","NÃO")</f>
        <v>SIM</v>
      </c>
      <c r="AQ58" s="38">
        <v>204004</v>
      </c>
      <c r="AR58">
        <v>16</v>
      </c>
      <c r="AS58">
        <v>22</v>
      </c>
      <c r="AT58">
        <v>28</v>
      </c>
      <c r="AU58">
        <v>21</v>
      </c>
      <c r="AV58">
        <v>25</v>
      </c>
      <c r="BD58">
        <v>112</v>
      </c>
      <c r="BF58" t="str">
        <f t="shared" si="32"/>
        <v>sim</v>
      </c>
      <c r="BG58" s="38">
        <v>204004</v>
      </c>
      <c r="BH58">
        <v>1</v>
      </c>
      <c r="BI58">
        <v>1</v>
      </c>
      <c r="BJ58">
        <v>1</v>
      </c>
      <c r="BK58">
        <v>1</v>
      </c>
      <c r="BL58">
        <v>1</v>
      </c>
      <c r="BT58">
        <v>5</v>
      </c>
      <c r="BW58" s="47">
        <v>410020</v>
      </c>
      <c r="BX58" s="47" t="s">
        <v>1054</v>
      </c>
    </row>
    <row r="59" spans="2:76" x14ac:dyDescent="0.25">
      <c r="B59" s="22">
        <v>2</v>
      </c>
      <c r="C59" s="23">
        <v>204005</v>
      </c>
      <c r="D59" s="24" t="s">
        <v>92</v>
      </c>
      <c r="E59" s="25">
        <f t="shared" si="2"/>
        <v>0</v>
      </c>
      <c r="F59" s="25">
        <f>Tabela4[[#This Row],[1º ano  LP]]</f>
        <v>0</v>
      </c>
      <c r="G59" s="27">
        <f t="shared" si="3"/>
        <v>0</v>
      </c>
      <c r="H59" s="27">
        <f>Tabela4[[#This Row],[1º ano - APLICADOR LP]]</f>
        <v>0</v>
      </c>
      <c r="I59" s="25">
        <f t="shared" si="4"/>
        <v>0</v>
      </c>
      <c r="J59" s="25">
        <f t="shared" si="5"/>
        <v>0</v>
      </c>
      <c r="K59" s="27">
        <f t="shared" si="6"/>
        <v>0</v>
      </c>
      <c r="L59" s="27">
        <f t="shared" si="7"/>
        <v>0</v>
      </c>
      <c r="M59" s="25">
        <f t="shared" si="8"/>
        <v>0</v>
      </c>
      <c r="N59" s="25">
        <f t="shared" si="9"/>
        <v>0</v>
      </c>
      <c r="O59" s="27">
        <f t="shared" si="10"/>
        <v>0</v>
      </c>
      <c r="P59" s="27">
        <f t="shared" si="11"/>
        <v>0</v>
      </c>
      <c r="Q59" s="25">
        <f t="shared" si="12"/>
        <v>0</v>
      </c>
      <c r="R59" s="25">
        <f t="shared" si="13"/>
        <v>0</v>
      </c>
      <c r="S59" s="25">
        <f t="shared" si="14"/>
        <v>0</v>
      </c>
      <c r="T59" s="25">
        <f t="shared" si="15"/>
        <v>0</v>
      </c>
      <c r="U59" s="25">
        <f t="shared" si="16"/>
        <v>80</v>
      </c>
      <c r="V59" s="25">
        <f t="shared" si="17"/>
        <v>80</v>
      </c>
      <c r="W59" s="25">
        <f t="shared" si="18"/>
        <v>111</v>
      </c>
      <c r="X59" s="25">
        <f t="shared" si="19"/>
        <v>111</v>
      </c>
      <c r="Y59" s="25">
        <f t="shared" si="20"/>
        <v>90</v>
      </c>
      <c r="Z59" s="25">
        <f t="shared" si="21"/>
        <v>90</v>
      </c>
      <c r="AA59" s="25">
        <f t="shared" si="22"/>
        <v>89</v>
      </c>
      <c r="AB59" s="25">
        <f t="shared" si="23"/>
        <v>89</v>
      </c>
      <c r="AC59" s="25">
        <f t="shared" si="24"/>
        <v>34</v>
      </c>
      <c r="AD59" s="25">
        <f t="shared" si="25"/>
        <v>34</v>
      </c>
      <c r="AE59" s="25">
        <f t="shared" si="26"/>
        <v>52</v>
      </c>
      <c r="AF59" s="27">
        <f t="shared" si="27"/>
        <v>52</v>
      </c>
      <c r="AG59" s="27">
        <f t="shared" si="28"/>
        <v>43</v>
      </c>
      <c r="AH59" s="27">
        <f t="shared" si="29"/>
        <v>43</v>
      </c>
      <c r="AI59" s="27">
        <f t="shared" si="30"/>
        <v>0</v>
      </c>
      <c r="AJ59" s="27">
        <f t="shared" si="31"/>
        <v>0</v>
      </c>
      <c r="AK59" s="26">
        <f>SUM(Tabela4[[#This Row],[1º ano  LP]:[Questionário Contextual Estudante]])</f>
        <v>998</v>
      </c>
      <c r="AM59">
        <f>IFERROR(IF(VLOOKUP(Tabela4[[#This Row],[Designação]],BW:BX,2,0)="SIM",SUM(AR59:AU59)+(4*(SUM(BH59:BK59))),0),0)</f>
        <v>0</v>
      </c>
      <c r="AN59">
        <f>IFERROR(IF(VLOOKUP(Tabela4[[#This Row],[Designação]],BW:BX,2,0)="SIM",SUM(AV59:BC59)+(4*(SUM(BL59:BS59))),0),0)</f>
        <v>0</v>
      </c>
      <c r="AO59">
        <f>IFERROR(VLOOKUP(Tabela4[[#This Row],[Designação]],BW:BX,2,0),0)</f>
        <v>0</v>
      </c>
      <c r="AP59" t="str">
        <f>IF(Tabela4[[#This Row],[Designação]]=AQ59,"SIM","NÃO")</f>
        <v>SIM</v>
      </c>
      <c r="AQ59" s="38">
        <v>204005</v>
      </c>
      <c r="AW59">
        <v>72</v>
      </c>
      <c r="AX59">
        <v>99</v>
      </c>
      <c r="AY59">
        <v>82</v>
      </c>
      <c r="AZ59">
        <v>81</v>
      </c>
      <c r="BA59">
        <v>30</v>
      </c>
      <c r="BB59">
        <v>44</v>
      </c>
      <c r="BC59">
        <v>39</v>
      </c>
      <c r="BD59">
        <v>447</v>
      </c>
      <c r="BF59" t="str">
        <f t="shared" si="32"/>
        <v>sim</v>
      </c>
      <c r="BG59" s="38">
        <v>204005</v>
      </c>
      <c r="BM59">
        <v>2</v>
      </c>
      <c r="BN59">
        <v>3</v>
      </c>
      <c r="BO59">
        <v>2</v>
      </c>
      <c r="BP59">
        <v>2</v>
      </c>
      <c r="BQ59">
        <v>1</v>
      </c>
      <c r="BR59">
        <v>2</v>
      </c>
      <c r="BS59">
        <v>1</v>
      </c>
      <c r="BT59">
        <v>13</v>
      </c>
      <c r="BW59">
        <v>410021</v>
      </c>
      <c r="BX59" t="s">
        <v>1054</v>
      </c>
    </row>
    <row r="60" spans="2:76" x14ac:dyDescent="0.25">
      <c r="B60" s="22">
        <v>2</v>
      </c>
      <c r="C60" s="23">
        <v>204006</v>
      </c>
      <c r="D60" s="24" t="s">
        <v>93</v>
      </c>
      <c r="E60" s="25">
        <f t="shared" si="2"/>
        <v>26</v>
      </c>
      <c r="F60" s="25">
        <f>Tabela4[[#This Row],[1º ano  LP]]</f>
        <v>26</v>
      </c>
      <c r="G60" s="27">
        <f t="shared" si="3"/>
        <v>2</v>
      </c>
      <c r="H60" s="27">
        <f>Tabela4[[#This Row],[1º ano - APLICADOR LP]]</f>
        <v>2</v>
      </c>
      <c r="I60" s="25">
        <f t="shared" si="4"/>
        <v>58</v>
      </c>
      <c r="J60" s="25">
        <f t="shared" si="5"/>
        <v>58</v>
      </c>
      <c r="K60" s="27">
        <f t="shared" si="6"/>
        <v>4</v>
      </c>
      <c r="L60" s="27">
        <f t="shared" si="7"/>
        <v>4</v>
      </c>
      <c r="M60" s="25">
        <f t="shared" si="8"/>
        <v>30</v>
      </c>
      <c r="N60" s="25">
        <f t="shared" si="9"/>
        <v>30</v>
      </c>
      <c r="O60" s="27">
        <f t="shared" si="10"/>
        <v>2</v>
      </c>
      <c r="P60" s="27">
        <f t="shared" si="11"/>
        <v>2</v>
      </c>
      <c r="Q60" s="25">
        <f t="shared" si="12"/>
        <v>29</v>
      </c>
      <c r="R60" s="25">
        <f t="shared" si="13"/>
        <v>29</v>
      </c>
      <c r="S60" s="25">
        <f t="shared" si="14"/>
        <v>24</v>
      </c>
      <c r="T60" s="25">
        <f t="shared" si="15"/>
        <v>24</v>
      </c>
      <c r="U60" s="25">
        <f t="shared" si="16"/>
        <v>0</v>
      </c>
      <c r="V60" s="25">
        <f t="shared" si="17"/>
        <v>0</v>
      </c>
      <c r="W60" s="25">
        <f t="shared" si="18"/>
        <v>0</v>
      </c>
      <c r="X60" s="25">
        <f t="shared" si="19"/>
        <v>0</v>
      </c>
      <c r="Y60" s="25">
        <f t="shared" si="20"/>
        <v>0</v>
      </c>
      <c r="Z60" s="25">
        <f t="shared" si="21"/>
        <v>0</v>
      </c>
      <c r="AA60" s="25">
        <f t="shared" si="22"/>
        <v>0</v>
      </c>
      <c r="AB60" s="25">
        <f t="shared" si="23"/>
        <v>0</v>
      </c>
      <c r="AC60" s="25">
        <f t="shared" si="24"/>
        <v>0</v>
      </c>
      <c r="AD60" s="25">
        <f t="shared" si="25"/>
        <v>0</v>
      </c>
      <c r="AE60" s="25">
        <f t="shared" si="26"/>
        <v>0</v>
      </c>
      <c r="AF60" s="27">
        <f t="shared" si="27"/>
        <v>0</v>
      </c>
      <c r="AG60" s="27">
        <f t="shared" si="28"/>
        <v>0</v>
      </c>
      <c r="AH60" s="27">
        <f t="shared" si="29"/>
        <v>0</v>
      </c>
      <c r="AI60" s="27">
        <f t="shared" si="30"/>
        <v>0</v>
      </c>
      <c r="AJ60" s="27">
        <f t="shared" si="31"/>
        <v>0</v>
      </c>
      <c r="AK60" s="26">
        <f>SUM(Tabela4[[#This Row],[1º ano  LP]:[Questionário Contextual Estudante]])</f>
        <v>350</v>
      </c>
      <c r="AM60">
        <f>IFERROR(IF(VLOOKUP(Tabela4[[#This Row],[Designação]],BW:BX,2,0)="SIM",SUM(AR60:AU60)+(4*(SUM(BH60:BK60))),0),0)</f>
        <v>0</v>
      </c>
      <c r="AN60">
        <f>IFERROR(IF(VLOOKUP(Tabela4[[#This Row],[Designação]],BW:BX,2,0)="SIM",SUM(AV60:BC60)+(4*(SUM(BL60:BS60))),0),0)</f>
        <v>0</v>
      </c>
      <c r="AO60">
        <f>IFERROR(VLOOKUP(Tabela4[[#This Row],[Designação]],BW:BX,2,0),0)</f>
        <v>0</v>
      </c>
      <c r="AP60" t="str">
        <f>IF(Tabela4[[#This Row],[Designação]]=AQ60,"SIM","NÃO")</f>
        <v>SIM</v>
      </c>
      <c r="AQ60" s="38">
        <v>204006</v>
      </c>
      <c r="AR60">
        <v>22</v>
      </c>
      <c r="AS60">
        <v>50</v>
      </c>
      <c r="AT60">
        <v>26</v>
      </c>
      <c r="AU60">
        <v>25</v>
      </c>
      <c r="AV60">
        <v>20</v>
      </c>
      <c r="BD60">
        <v>143</v>
      </c>
      <c r="BF60" t="str">
        <f t="shared" si="32"/>
        <v>sim</v>
      </c>
      <c r="BG60" s="38">
        <v>204006</v>
      </c>
      <c r="BH60">
        <v>1</v>
      </c>
      <c r="BI60">
        <v>2</v>
      </c>
      <c r="BJ60">
        <v>1</v>
      </c>
      <c r="BK60">
        <v>1</v>
      </c>
      <c r="BL60">
        <v>1</v>
      </c>
      <c r="BT60">
        <v>6</v>
      </c>
      <c r="BW60" s="47">
        <v>410502</v>
      </c>
      <c r="BX60" s="47" t="s">
        <v>1054</v>
      </c>
    </row>
    <row r="61" spans="2:76" x14ac:dyDescent="0.25">
      <c r="B61" s="22">
        <v>2</v>
      </c>
      <c r="C61" s="23">
        <v>204007</v>
      </c>
      <c r="D61" s="24" t="s">
        <v>94</v>
      </c>
      <c r="E61" s="25">
        <f t="shared" si="2"/>
        <v>56</v>
      </c>
      <c r="F61" s="25">
        <f>Tabela4[[#This Row],[1º ano  LP]]</f>
        <v>56</v>
      </c>
      <c r="G61" s="27">
        <f t="shared" si="3"/>
        <v>4</v>
      </c>
      <c r="H61" s="27">
        <f>Tabela4[[#This Row],[1º ano - APLICADOR LP]]</f>
        <v>4</v>
      </c>
      <c r="I61" s="25">
        <f t="shared" si="4"/>
        <v>65</v>
      </c>
      <c r="J61" s="25">
        <f t="shared" si="5"/>
        <v>65</v>
      </c>
      <c r="K61" s="27">
        <f t="shared" si="6"/>
        <v>4</v>
      </c>
      <c r="L61" s="27">
        <f t="shared" si="7"/>
        <v>4</v>
      </c>
      <c r="M61" s="25">
        <f t="shared" si="8"/>
        <v>61</v>
      </c>
      <c r="N61" s="25">
        <f t="shared" si="9"/>
        <v>61</v>
      </c>
      <c r="O61" s="27">
        <f t="shared" si="10"/>
        <v>4</v>
      </c>
      <c r="P61" s="27">
        <f t="shared" si="11"/>
        <v>4</v>
      </c>
      <c r="Q61" s="25">
        <f t="shared" si="12"/>
        <v>75</v>
      </c>
      <c r="R61" s="25">
        <f t="shared" si="13"/>
        <v>75</v>
      </c>
      <c r="S61" s="25">
        <f t="shared" si="14"/>
        <v>70</v>
      </c>
      <c r="T61" s="25">
        <f t="shared" si="15"/>
        <v>70</v>
      </c>
      <c r="U61" s="25">
        <f t="shared" si="16"/>
        <v>0</v>
      </c>
      <c r="V61" s="25">
        <f t="shared" si="17"/>
        <v>0</v>
      </c>
      <c r="W61" s="25">
        <f t="shared" si="18"/>
        <v>0</v>
      </c>
      <c r="X61" s="25">
        <f t="shared" si="19"/>
        <v>0</v>
      </c>
      <c r="Y61" s="25">
        <f t="shared" si="20"/>
        <v>0</v>
      </c>
      <c r="Z61" s="25">
        <f t="shared" si="21"/>
        <v>0</v>
      </c>
      <c r="AA61" s="25">
        <f t="shared" si="22"/>
        <v>0</v>
      </c>
      <c r="AB61" s="25">
        <f t="shared" si="23"/>
        <v>0</v>
      </c>
      <c r="AC61" s="25">
        <f t="shared" si="24"/>
        <v>0</v>
      </c>
      <c r="AD61" s="25">
        <f t="shared" si="25"/>
        <v>0</v>
      </c>
      <c r="AE61" s="25">
        <f t="shared" si="26"/>
        <v>0</v>
      </c>
      <c r="AF61" s="27">
        <f t="shared" si="27"/>
        <v>0</v>
      </c>
      <c r="AG61" s="27">
        <f t="shared" si="28"/>
        <v>0</v>
      </c>
      <c r="AH61" s="27">
        <f t="shared" si="29"/>
        <v>0</v>
      </c>
      <c r="AI61" s="27">
        <f t="shared" si="30"/>
        <v>0</v>
      </c>
      <c r="AJ61" s="27">
        <f t="shared" si="31"/>
        <v>0</v>
      </c>
      <c r="AK61" s="26">
        <f>SUM(Tabela4[[#This Row],[1º ano  LP]:[Questionário Contextual Estudante]])</f>
        <v>678</v>
      </c>
      <c r="AM61">
        <f>IFERROR(IF(VLOOKUP(Tabela4[[#This Row],[Designação]],BW:BX,2,0)="SIM",SUM(AR61:AU61)+(4*(SUM(BH61:BK61))),0),0)</f>
        <v>0</v>
      </c>
      <c r="AN61">
        <f>IFERROR(IF(VLOOKUP(Tabela4[[#This Row],[Designação]],BW:BX,2,0)="SIM",SUM(AV61:BC61)+(4*(SUM(BL61:BS61))),0),0)</f>
        <v>0</v>
      </c>
      <c r="AO61">
        <f>IFERROR(VLOOKUP(Tabela4[[#This Row],[Designação]],BW:BX,2,0),0)</f>
        <v>0</v>
      </c>
      <c r="AP61" t="str">
        <f>IF(Tabela4[[#This Row],[Designação]]=AQ61,"SIM","NÃO")</f>
        <v>SIM</v>
      </c>
      <c r="AQ61" s="38">
        <v>204007</v>
      </c>
      <c r="AR61">
        <v>48</v>
      </c>
      <c r="AS61">
        <v>57</v>
      </c>
      <c r="AT61">
        <v>53</v>
      </c>
      <c r="AU61">
        <v>67</v>
      </c>
      <c r="AV61">
        <v>62</v>
      </c>
      <c r="BD61">
        <v>287</v>
      </c>
      <c r="BF61" t="str">
        <f t="shared" si="32"/>
        <v>sim</v>
      </c>
      <c r="BG61" s="38">
        <v>204007</v>
      </c>
      <c r="BH61">
        <v>2</v>
      </c>
      <c r="BI61">
        <v>2</v>
      </c>
      <c r="BJ61">
        <v>2</v>
      </c>
      <c r="BK61">
        <v>2</v>
      </c>
      <c r="BL61">
        <v>2</v>
      </c>
      <c r="BT61">
        <v>10</v>
      </c>
      <c r="BW61">
        <v>411002</v>
      </c>
      <c r="BX61" t="s">
        <v>1054</v>
      </c>
    </row>
    <row r="62" spans="2:76" x14ac:dyDescent="0.25">
      <c r="B62" s="22">
        <v>2</v>
      </c>
      <c r="C62" s="23">
        <v>204008</v>
      </c>
      <c r="D62" s="24" t="s">
        <v>95</v>
      </c>
      <c r="E62" s="25">
        <f t="shared" si="2"/>
        <v>46</v>
      </c>
      <c r="F62" s="25">
        <f>Tabela4[[#This Row],[1º ano  LP]]</f>
        <v>46</v>
      </c>
      <c r="G62" s="27">
        <f t="shared" si="3"/>
        <v>4</v>
      </c>
      <c r="H62" s="27">
        <f>Tabela4[[#This Row],[1º ano - APLICADOR LP]]</f>
        <v>4</v>
      </c>
      <c r="I62" s="25">
        <f t="shared" si="4"/>
        <v>59</v>
      </c>
      <c r="J62" s="25">
        <f t="shared" si="5"/>
        <v>59</v>
      </c>
      <c r="K62" s="27">
        <f t="shared" si="6"/>
        <v>4</v>
      </c>
      <c r="L62" s="27">
        <f t="shared" si="7"/>
        <v>4</v>
      </c>
      <c r="M62" s="25">
        <f t="shared" si="8"/>
        <v>33</v>
      </c>
      <c r="N62" s="25">
        <f t="shared" si="9"/>
        <v>33</v>
      </c>
      <c r="O62" s="27">
        <f t="shared" si="10"/>
        <v>2</v>
      </c>
      <c r="P62" s="27">
        <f t="shared" si="11"/>
        <v>2</v>
      </c>
      <c r="Q62" s="25">
        <f t="shared" si="12"/>
        <v>51</v>
      </c>
      <c r="R62" s="25">
        <f t="shared" si="13"/>
        <v>51</v>
      </c>
      <c r="S62" s="25">
        <f t="shared" si="14"/>
        <v>30</v>
      </c>
      <c r="T62" s="25">
        <f t="shared" si="15"/>
        <v>30</v>
      </c>
      <c r="U62" s="25">
        <f t="shared" si="16"/>
        <v>0</v>
      </c>
      <c r="V62" s="25">
        <f t="shared" si="17"/>
        <v>0</v>
      </c>
      <c r="W62" s="25">
        <f t="shared" si="18"/>
        <v>0</v>
      </c>
      <c r="X62" s="25">
        <f t="shared" si="19"/>
        <v>0</v>
      </c>
      <c r="Y62" s="25">
        <f t="shared" si="20"/>
        <v>0</v>
      </c>
      <c r="Z62" s="25">
        <f t="shared" si="21"/>
        <v>0</v>
      </c>
      <c r="AA62" s="25">
        <f t="shared" si="22"/>
        <v>0</v>
      </c>
      <c r="AB62" s="25">
        <f t="shared" si="23"/>
        <v>0</v>
      </c>
      <c r="AC62" s="25">
        <f t="shared" si="24"/>
        <v>0</v>
      </c>
      <c r="AD62" s="25">
        <f t="shared" si="25"/>
        <v>0</v>
      </c>
      <c r="AE62" s="25">
        <f t="shared" si="26"/>
        <v>0</v>
      </c>
      <c r="AF62" s="27">
        <f t="shared" si="27"/>
        <v>0</v>
      </c>
      <c r="AG62" s="27">
        <f t="shared" si="28"/>
        <v>0</v>
      </c>
      <c r="AH62" s="27">
        <f t="shared" si="29"/>
        <v>0</v>
      </c>
      <c r="AI62" s="27">
        <f t="shared" si="30"/>
        <v>0</v>
      </c>
      <c r="AJ62" s="27">
        <f t="shared" si="31"/>
        <v>0</v>
      </c>
      <c r="AK62" s="26">
        <f>SUM(Tabela4[[#This Row],[1º ano  LP]:[Questionário Contextual Estudante]])</f>
        <v>458</v>
      </c>
      <c r="AM62">
        <f>IFERROR(IF(VLOOKUP(Tabela4[[#This Row],[Designação]],BW:BX,2,0)="SIM",SUM(AR62:AU62)+(4*(SUM(BH62:BK62))),0),0)</f>
        <v>0</v>
      </c>
      <c r="AN62">
        <f>IFERROR(IF(VLOOKUP(Tabela4[[#This Row],[Designação]],BW:BX,2,0)="SIM",SUM(AV62:BC62)+(4*(SUM(BL62:BS62))),0),0)</f>
        <v>0</v>
      </c>
      <c r="AO62">
        <f>IFERROR(VLOOKUP(Tabela4[[#This Row],[Designação]],BW:BX,2,0),0)</f>
        <v>0</v>
      </c>
      <c r="AP62" t="str">
        <f>IF(Tabela4[[#This Row],[Designação]]=AQ62,"SIM","NÃO")</f>
        <v>SIM</v>
      </c>
      <c r="AQ62" s="38">
        <v>204008</v>
      </c>
      <c r="AR62">
        <v>38</v>
      </c>
      <c r="AS62">
        <v>51</v>
      </c>
      <c r="AT62">
        <v>29</v>
      </c>
      <c r="AU62">
        <v>43</v>
      </c>
      <c r="AV62">
        <v>26</v>
      </c>
      <c r="BD62">
        <v>187</v>
      </c>
      <c r="BF62" t="str">
        <f t="shared" si="32"/>
        <v>sim</v>
      </c>
      <c r="BG62" s="38">
        <v>204008</v>
      </c>
      <c r="BH62">
        <v>2</v>
      </c>
      <c r="BI62">
        <v>2</v>
      </c>
      <c r="BJ62">
        <v>1</v>
      </c>
      <c r="BK62">
        <v>2</v>
      </c>
      <c r="BL62">
        <v>1</v>
      </c>
      <c r="BT62">
        <v>8</v>
      </c>
      <c r="BW62" s="47">
        <v>411005</v>
      </c>
      <c r="BX62" s="47" t="s">
        <v>1054</v>
      </c>
    </row>
    <row r="63" spans="2:76" x14ac:dyDescent="0.25">
      <c r="B63" s="22">
        <v>2</v>
      </c>
      <c r="C63" s="23">
        <v>204009</v>
      </c>
      <c r="D63" s="24" t="s">
        <v>96</v>
      </c>
      <c r="E63" s="25">
        <f t="shared" si="2"/>
        <v>17</v>
      </c>
      <c r="F63" s="25">
        <f>Tabela4[[#This Row],[1º ano  LP]]</f>
        <v>17</v>
      </c>
      <c r="G63" s="27">
        <f t="shared" si="3"/>
        <v>2</v>
      </c>
      <c r="H63" s="27">
        <f>Tabela4[[#This Row],[1º ano - APLICADOR LP]]</f>
        <v>2</v>
      </c>
      <c r="I63" s="25">
        <f t="shared" si="4"/>
        <v>18</v>
      </c>
      <c r="J63" s="25">
        <f t="shared" si="5"/>
        <v>18</v>
      </c>
      <c r="K63" s="27">
        <f t="shared" si="6"/>
        <v>2</v>
      </c>
      <c r="L63" s="27">
        <f t="shared" si="7"/>
        <v>2</v>
      </c>
      <c r="M63" s="25">
        <f t="shared" si="8"/>
        <v>20</v>
      </c>
      <c r="N63" s="25">
        <f t="shared" si="9"/>
        <v>20</v>
      </c>
      <c r="O63" s="27">
        <f t="shared" si="10"/>
        <v>2</v>
      </c>
      <c r="P63" s="27">
        <f t="shared" si="11"/>
        <v>2</v>
      </c>
      <c r="Q63" s="25">
        <f t="shared" si="12"/>
        <v>15</v>
      </c>
      <c r="R63" s="25">
        <f t="shared" si="13"/>
        <v>15</v>
      </c>
      <c r="S63" s="25">
        <f t="shared" si="14"/>
        <v>0</v>
      </c>
      <c r="T63" s="25">
        <f t="shared" si="15"/>
        <v>0</v>
      </c>
      <c r="U63" s="25">
        <f t="shared" si="16"/>
        <v>0</v>
      </c>
      <c r="V63" s="25">
        <f t="shared" si="17"/>
        <v>0</v>
      </c>
      <c r="W63" s="25">
        <f t="shared" si="18"/>
        <v>0</v>
      </c>
      <c r="X63" s="25">
        <f t="shared" si="19"/>
        <v>0</v>
      </c>
      <c r="Y63" s="25">
        <f t="shared" si="20"/>
        <v>0</v>
      </c>
      <c r="Z63" s="25">
        <f t="shared" si="21"/>
        <v>0</v>
      </c>
      <c r="AA63" s="25">
        <f t="shared" si="22"/>
        <v>0</v>
      </c>
      <c r="AB63" s="25">
        <f t="shared" si="23"/>
        <v>0</v>
      </c>
      <c r="AC63" s="25">
        <f t="shared" si="24"/>
        <v>0</v>
      </c>
      <c r="AD63" s="25">
        <f t="shared" si="25"/>
        <v>0</v>
      </c>
      <c r="AE63" s="25">
        <f t="shared" si="26"/>
        <v>0</v>
      </c>
      <c r="AF63" s="27">
        <f t="shared" si="27"/>
        <v>0</v>
      </c>
      <c r="AG63" s="27">
        <f t="shared" si="28"/>
        <v>0</v>
      </c>
      <c r="AH63" s="27">
        <f t="shared" si="29"/>
        <v>0</v>
      </c>
      <c r="AI63" s="27">
        <f t="shared" si="30"/>
        <v>0</v>
      </c>
      <c r="AJ63" s="27">
        <f t="shared" si="31"/>
        <v>0</v>
      </c>
      <c r="AK63" s="26">
        <f>SUM(Tabela4[[#This Row],[1º ano  LP]:[Questionário Contextual Estudante]])</f>
        <v>152</v>
      </c>
      <c r="AM63">
        <f>IFERROR(IF(VLOOKUP(Tabela4[[#This Row],[Designação]],BW:BX,2,0)="SIM",SUM(AR63:AU63)+(4*(SUM(BH63:BK63))),0),0)</f>
        <v>0</v>
      </c>
      <c r="AN63">
        <f>IFERROR(IF(VLOOKUP(Tabela4[[#This Row],[Designação]],BW:BX,2,0)="SIM",SUM(AV63:BC63)+(4*(SUM(BL63:BS63))),0),0)</f>
        <v>0</v>
      </c>
      <c r="AO63">
        <f>IFERROR(VLOOKUP(Tabela4[[#This Row],[Designação]],BW:BX,2,0),0)</f>
        <v>0</v>
      </c>
      <c r="AP63" t="str">
        <f>IF(Tabela4[[#This Row],[Designação]]=AQ63,"SIM","NÃO")</f>
        <v>SIM</v>
      </c>
      <c r="AQ63" s="38">
        <v>204009</v>
      </c>
      <c r="AR63">
        <v>13</v>
      </c>
      <c r="AS63">
        <v>14</v>
      </c>
      <c r="AT63">
        <v>16</v>
      </c>
      <c r="AU63">
        <v>11</v>
      </c>
      <c r="BD63">
        <v>54</v>
      </c>
      <c r="BF63" t="str">
        <f t="shared" si="32"/>
        <v>sim</v>
      </c>
      <c r="BG63" s="38">
        <v>204009</v>
      </c>
      <c r="BH63">
        <v>1</v>
      </c>
      <c r="BI63">
        <v>1</v>
      </c>
      <c r="BJ63">
        <v>1</v>
      </c>
      <c r="BK63">
        <v>1</v>
      </c>
      <c r="BT63">
        <v>4</v>
      </c>
      <c r="BW63">
        <v>411008</v>
      </c>
      <c r="BX63" t="s">
        <v>1054</v>
      </c>
    </row>
    <row r="64" spans="2:76" x14ac:dyDescent="0.25">
      <c r="B64" s="22">
        <v>2</v>
      </c>
      <c r="C64" s="23">
        <v>204010</v>
      </c>
      <c r="D64" s="24" t="s">
        <v>97</v>
      </c>
      <c r="E64" s="25">
        <f t="shared" si="2"/>
        <v>42</v>
      </c>
      <c r="F64" s="25">
        <f>Tabela4[[#This Row],[1º ano  LP]]</f>
        <v>42</v>
      </c>
      <c r="G64" s="27">
        <f t="shared" si="3"/>
        <v>4</v>
      </c>
      <c r="H64" s="27">
        <f>Tabela4[[#This Row],[1º ano - APLICADOR LP]]</f>
        <v>4</v>
      </c>
      <c r="I64" s="25">
        <f t="shared" si="4"/>
        <v>47</v>
      </c>
      <c r="J64" s="25">
        <f t="shared" si="5"/>
        <v>47</v>
      </c>
      <c r="K64" s="27">
        <f t="shared" si="6"/>
        <v>4</v>
      </c>
      <c r="L64" s="27">
        <f t="shared" si="7"/>
        <v>4</v>
      </c>
      <c r="M64" s="25">
        <f t="shared" si="8"/>
        <v>33</v>
      </c>
      <c r="N64" s="25">
        <f t="shared" si="9"/>
        <v>33</v>
      </c>
      <c r="O64" s="27">
        <f t="shared" si="10"/>
        <v>2</v>
      </c>
      <c r="P64" s="27">
        <f t="shared" si="11"/>
        <v>2</v>
      </c>
      <c r="Q64" s="25">
        <f t="shared" si="12"/>
        <v>37</v>
      </c>
      <c r="R64" s="25">
        <f t="shared" si="13"/>
        <v>37</v>
      </c>
      <c r="S64" s="25">
        <f t="shared" si="14"/>
        <v>31</v>
      </c>
      <c r="T64" s="25">
        <f t="shared" si="15"/>
        <v>31</v>
      </c>
      <c r="U64" s="25">
        <f t="shared" si="16"/>
        <v>0</v>
      </c>
      <c r="V64" s="25">
        <f t="shared" si="17"/>
        <v>0</v>
      </c>
      <c r="W64" s="25">
        <f t="shared" si="18"/>
        <v>0</v>
      </c>
      <c r="X64" s="25">
        <f t="shared" si="19"/>
        <v>0</v>
      </c>
      <c r="Y64" s="25">
        <f t="shared" si="20"/>
        <v>0</v>
      </c>
      <c r="Z64" s="25">
        <f t="shared" si="21"/>
        <v>0</v>
      </c>
      <c r="AA64" s="25">
        <f t="shared" si="22"/>
        <v>0</v>
      </c>
      <c r="AB64" s="25">
        <f t="shared" si="23"/>
        <v>0</v>
      </c>
      <c r="AC64" s="25">
        <f t="shared" si="24"/>
        <v>0</v>
      </c>
      <c r="AD64" s="25">
        <f t="shared" si="25"/>
        <v>0</v>
      </c>
      <c r="AE64" s="25">
        <f t="shared" si="26"/>
        <v>0</v>
      </c>
      <c r="AF64" s="27">
        <f t="shared" si="27"/>
        <v>0</v>
      </c>
      <c r="AG64" s="27">
        <f t="shared" si="28"/>
        <v>0</v>
      </c>
      <c r="AH64" s="27">
        <f t="shared" si="29"/>
        <v>0</v>
      </c>
      <c r="AI64" s="27">
        <f t="shared" si="30"/>
        <v>0</v>
      </c>
      <c r="AJ64" s="27">
        <f t="shared" si="31"/>
        <v>0</v>
      </c>
      <c r="AK64" s="26">
        <f>SUM(Tabela4[[#This Row],[1º ano  LP]:[Questionário Contextual Estudante]])</f>
        <v>400</v>
      </c>
      <c r="AM64">
        <f>IFERROR(IF(VLOOKUP(Tabela4[[#This Row],[Designação]],BW:BX,2,0)="SIM",SUM(AR64:AU64)+(4*(SUM(BH64:BK64))),0),0)</f>
        <v>0</v>
      </c>
      <c r="AN64">
        <f>IFERROR(IF(VLOOKUP(Tabela4[[#This Row],[Designação]],BW:BX,2,0)="SIM",SUM(AV64:BC64)+(4*(SUM(BL64:BS64))),0),0)</f>
        <v>0</v>
      </c>
      <c r="AO64">
        <f>IFERROR(VLOOKUP(Tabela4[[#This Row],[Designação]],BW:BX,2,0),0)</f>
        <v>0</v>
      </c>
      <c r="AP64" t="str">
        <f>IF(Tabela4[[#This Row],[Designação]]=AQ64,"SIM","NÃO")</f>
        <v>SIM</v>
      </c>
      <c r="AQ64" s="38">
        <v>204010</v>
      </c>
      <c r="AR64">
        <v>34</v>
      </c>
      <c r="AS64">
        <v>39</v>
      </c>
      <c r="AT64">
        <v>29</v>
      </c>
      <c r="AU64">
        <v>33</v>
      </c>
      <c r="AV64">
        <v>27</v>
      </c>
      <c r="BD64">
        <v>162</v>
      </c>
      <c r="BF64" t="str">
        <f t="shared" si="32"/>
        <v>sim</v>
      </c>
      <c r="BG64" s="38">
        <v>204010</v>
      </c>
      <c r="BH64">
        <v>2</v>
      </c>
      <c r="BI64">
        <v>2</v>
      </c>
      <c r="BJ64">
        <v>1</v>
      </c>
      <c r="BK64">
        <v>1</v>
      </c>
      <c r="BL64">
        <v>1</v>
      </c>
      <c r="BT64">
        <v>7</v>
      </c>
      <c r="BW64" s="47">
        <v>411021</v>
      </c>
      <c r="BX64" s="47" t="s">
        <v>1054</v>
      </c>
    </row>
    <row r="65" spans="2:76" x14ac:dyDescent="0.25">
      <c r="B65" s="22">
        <v>2</v>
      </c>
      <c r="C65" s="23">
        <v>204011</v>
      </c>
      <c r="D65" s="24" t="s">
        <v>98</v>
      </c>
      <c r="E65" s="25">
        <f t="shared" si="2"/>
        <v>0</v>
      </c>
      <c r="F65" s="25">
        <f>Tabela4[[#This Row],[1º ano  LP]]</f>
        <v>0</v>
      </c>
      <c r="G65" s="27">
        <f t="shared" si="3"/>
        <v>0</v>
      </c>
      <c r="H65" s="27">
        <f>Tabela4[[#This Row],[1º ano - APLICADOR LP]]</f>
        <v>0</v>
      </c>
      <c r="I65" s="25">
        <f t="shared" si="4"/>
        <v>0</v>
      </c>
      <c r="J65" s="25">
        <f t="shared" si="5"/>
        <v>0</v>
      </c>
      <c r="K65" s="27">
        <f t="shared" si="6"/>
        <v>0</v>
      </c>
      <c r="L65" s="27">
        <f t="shared" si="7"/>
        <v>0</v>
      </c>
      <c r="M65" s="25">
        <f t="shared" si="8"/>
        <v>0</v>
      </c>
      <c r="N65" s="25">
        <f t="shared" si="9"/>
        <v>0</v>
      </c>
      <c r="O65" s="27">
        <f t="shared" si="10"/>
        <v>0</v>
      </c>
      <c r="P65" s="27">
        <f t="shared" si="11"/>
        <v>0</v>
      </c>
      <c r="Q65" s="25">
        <f t="shared" si="12"/>
        <v>0</v>
      </c>
      <c r="R65" s="25">
        <f t="shared" si="13"/>
        <v>0</v>
      </c>
      <c r="S65" s="25">
        <f t="shared" si="14"/>
        <v>0</v>
      </c>
      <c r="T65" s="25">
        <f t="shared" si="15"/>
        <v>0</v>
      </c>
      <c r="U65" s="25">
        <f t="shared" si="16"/>
        <v>63</v>
      </c>
      <c r="V65" s="25">
        <f t="shared" si="17"/>
        <v>63</v>
      </c>
      <c r="W65" s="25">
        <f t="shared" si="18"/>
        <v>65</v>
      </c>
      <c r="X65" s="25">
        <f t="shared" si="19"/>
        <v>65</v>
      </c>
      <c r="Y65" s="25">
        <f t="shared" si="20"/>
        <v>36</v>
      </c>
      <c r="Z65" s="25">
        <f t="shared" si="21"/>
        <v>36</v>
      </c>
      <c r="AA65" s="25">
        <f t="shared" si="22"/>
        <v>36</v>
      </c>
      <c r="AB65" s="25">
        <f t="shared" si="23"/>
        <v>36</v>
      </c>
      <c r="AC65" s="25">
        <f t="shared" si="24"/>
        <v>0</v>
      </c>
      <c r="AD65" s="25">
        <f t="shared" si="25"/>
        <v>0</v>
      </c>
      <c r="AE65" s="25">
        <f t="shared" si="26"/>
        <v>0</v>
      </c>
      <c r="AF65" s="27">
        <f t="shared" si="27"/>
        <v>0</v>
      </c>
      <c r="AG65" s="27">
        <f t="shared" si="28"/>
        <v>0</v>
      </c>
      <c r="AH65" s="27">
        <f t="shared" si="29"/>
        <v>0</v>
      </c>
      <c r="AI65" s="27">
        <f t="shared" si="30"/>
        <v>0</v>
      </c>
      <c r="AJ65" s="27">
        <f t="shared" si="31"/>
        <v>0</v>
      </c>
      <c r="AK65" s="26">
        <f>SUM(Tabela4[[#This Row],[1º ano  LP]:[Questionário Contextual Estudante]])</f>
        <v>400</v>
      </c>
      <c r="AM65">
        <f>IFERROR(IF(VLOOKUP(Tabela4[[#This Row],[Designação]],BW:BX,2,0)="SIM",SUM(AR65:AU65)+(4*(SUM(BH65:BK65))),0),0)</f>
        <v>0</v>
      </c>
      <c r="AN65">
        <f>IFERROR(IF(VLOOKUP(Tabela4[[#This Row],[Designação]],BW:BX,2,0)="SIM",SUM(AV65:BC65)+(4*(SUM(BL65:BS65))),0),0)</f>
        <v>0</v>
      </c>
      <c r="AO65">
        <f>IFERROR(VLOOKUP(Tabela4[[#This Row],[Designação]],BW:BX,2,0),0)</f>
        <v>0</v>
      </c>
      <c r="AP65" t="str">
        <f>IF(Tabela4[[#This Row],[Designação]]=AQ65,"SIM","NÃO")</f>
        <v>SIM</v>
      </c>
      <c r="AQ65" s="38">
        <v>204011</v>
      </c>
      <c r="AW65">
        <v>55</v>
      </c>
      <c r="AX65">
        <v>57</v>
      </c>
      <c r="AY65">
        <v>32</v>
      </c>
      <c r="AZ65">
        <v>32</v>
      </c>
      <c r="BD65">
        <v>176</v>
      </c>
      <c r="BF65" t="str">
        <f t="shared" si="32"/>
        <v>sim</v>
      </c>
      <c r="BG65" s="38">
        <v>204011</v>
      </c>
      <c r="BM65">
        <v>2</v>
      </c>
      <c r="BN65">
        <v>2</v>
      </c>
      <c r="BO65">
        <v>1</v>
      </c>
      <c r="BP65">
        <v>1</v>
      </c>
      <c r="BT65">
        <v>6</v>
      </c>
      <c r="BW65">
        <v>411049</v>
      </c>
      <c r="BX65" t="s">
        <v>1054</v>
      </c>
    </row>
    <row r="66" spans="2:76" x14ac:dyDescent="0.25">
      <c r="B66" s="22">
        <v>2</v>
      </c>
      <c r="C66" s="23">
        <v>204012</v>
      </c>
      <c r="D66" s="24" t="s">
        <v>99</v>
      </c>
      <c r="E66" s="25">
        <f t="shared" si="2"/>
        <v>59</v>
      </c>
      <c r="F66" s="25">
        <f>Tabela4[[#This Row],[1º ano  LP]]</f>
        <v>59</v>
      </c>
      <c r="G66" s="27">
        <f t="shared" si="3"/>
        <v>4</v>
      </c>
      <c r="H66" s="27">
        <f>Tabela4[[#This Row],[1º ano - APLICADOR LP]]</f>
        <v>4</v>
      </c>
      <c r="I66" s="25">
        <f t="shared" si="4"/>
        <v>64</v>
      </c>
      <c r="J66" s="25">
        <f t="shared" si="5"/>
        <v>64</v>
      </c>
      <c r="K66" s="27">
        <f t="shared" si="6"/>
        <v>4</v>
      </c>
      <c r="L66" s="27">
        <f t="shared" si="7"/>
        <v>4</v>
      </c>
      <c r="M66" s="25">
        <f t="shared" si="8"/>
        <v>68</v>
      </c>
      <c r="N66" s="25">
        <f t="shared" si="9"/>
        <v>68</v>
      </c>
      <c r="O66" s="27">
        <f t="shared" si="10"/>
        <v>4</v>
      </c>
      <c r="P66" s="27">
        <f t="shared" si="11"/>
        <v>4</v>
      </c>
      <c r="Q66" s="25">
        <f t="shared" si="12"/>
        <v>70</v>
      </c>
      <c r="R66" s="25">
        <f t="shared" si="13"/>
        <v>70</v>
      </c>
      <c r="S66" s="25">
        <f t="shared" si="14"/>
        <v>63</v>
      </c>
      <c r="T66" s="25">
        <f t="shared" si="15"/>
        <v>63</v>
      </c>
      <c r="U66" s="25">
        <f t="shared" si="16"/>
        <v>0</v>
      </c>
      <c r="V66" s="25">
        <f t="shared" si="17"/>
        <v>0</v>
      </c>
      <c r="W66" s="25">
        <f t="shared" si="18"/>
        <v>0</v>
      </c>
      <c r="X66" s="25">
        <f t="shared" si="19"/>
        <v>0</v>
      </c>
      <c r="Y66" s="25">
        <f t="shared" si="20"/>
        <v>0</v>
      </c>
      <c r="Z66" s="25">
        <f t="shared" si="21"/>
        <v>0</v>
      </c>
      <c r="AA66" s="25">
        <f t="shared" si="22"/>
        <v>0</v>
      </c>
      <c r="AB66" s="25">
        <f t="shared" si="23"/>
        <v>0</v>
      </c>
      <c r="AC66" s="25">
        <f t="shared" si="24"/>
        <v>0</v>
      </c>
      <c r="AD66" s="25">
        <f t="shared" si="25"/>
        <v>0</v>
      </c>
      <c r="AE66" s="25">
        <f t="shared" si="26"/>
        <v>0</v>
      </c>
      <c r="AF66" s="27">
        <f t="shared" si="27"/>
        <v>0</v>
      </c>
      <c r="AG66" s="27">
        <f t="shared" si="28"/>
        <v>0</v>
      </c>
      <c r="AH66" s="27">
        <f t="shared" si="29"/>
        <v>0</v>
      </c>
      <c r="AI66" s="27">
        <f t="shared" si="30"/>
        <v>0</v>
      </c>
      <c r="AJ66" s="27">
        <f t="shared" si="31"/>
        <v>0</v>
      </c>
      <c r="AK66" s="26">
        <f>SUM(Tabela4[[#This Row],[1º ano  LP]:[Questionário Contextual Estudante]])</f>
        <v>672</v>
      </c>
      <c r="AM66">
        <f>IFERROR(IF(VLOOKUP(Tabela4[[#This Row],[Designação]],BW:BX,2,0)="SIM",SUM(AR66:AU66)+(4*(SUM(BH66:BK66))),0),0)</f>
        <v>0</v>
      </c>
      <c r="AN66">
        <f>IFERROR(IF(VLOOKUP(Tabela4[[#This Row],[Designação]],BW:BX,2,0)="SIM",SUM(AV66:BC66)+(4*(SUM(BL66:BS66))),0),0)</f>
        <v>0</v>
      </c>
      <c r="AO66">
        <f>IFERROR(VLOOKUP(Tabela4[[#This Row],[Designação]],BW:BX,2,0),0)</f>
        <v>0</v>
      </c>
      <c r="AP66" t="str">
        <f>IF(Tabela4[[#This Row],[Designação]]=AQ66,"SIM","NÃO")</f>
        <v>SIM</v>
      </c>
      <c r="AQ66" s="38">
        <v>204012</v>
      </c>
      <c r="AR66">
        <v>51</v>
      </c>
      <c r="AS66">
        <v>56</v>
      </c>
      <c r="AT66">
        <v>60</v>
      </c>
      <c r="AU66">
        <v>62</v>
      </c>
      <c r="AV66">
        <v>55</v>
      </c>
      <c r="BD66">
        <v>284</v>
      </c>
      <c r="BF66" t="str">
        <f t="shared" si="32"/>
        <v>sim</v>
      </c>
      <c r="BG66" s="38">
        <v>204012</v>
      </c>
      <c r="BH66">
        <v>2</v>
      </c>
      <c r="BI66">
        <v>2</v>
      </c>
      <c r="BJ66">
        <v>2</v>
      </c>
      <c r="BK66">
        <v>2</v>
      </c>
      <c r="BL66">
        <v>2</v>
      </c>
      <c r="BT66">
        <v>10</v>
      </c>
      <c r="BW66" s="47">
        <v>411202</v>
      </c>
      <c r="BX66" s="47" t="s">
        <v>1054</v>
      </c>
    </row>
    <row r="67" spans="2:76" x14ac:dyDescent="0.25">
      <c r="B67" s="22">
        <v>2</v>
      </c>
      <c r="C67" s="23">
        <v>204014</v>
      </c>
      <c r="D67" s="24" t="s">
        <v>100</v>
      </c>
      <c r="E67" s="25">
        <f t="shared" si="2"/>
        <v>0</v>
      </c>
      <c r="F67" s="25">
        <f>Tabela4[[#This Row],[1º ano  LP]]</f>
        <v>0</v>
      </c>
      <c r="G67" s="27">
        <f t="shared" si="3"/>
        <v>0</v>
      </c>
      <c r="H67" s="27">
        <f>Tabela4[[#This Row],[1º ano - APLICADOR LP]]</f>
        <v>0</v>
      </c>
      <c r="I67" s="25">
        <f t="shared" si="4"/>
        <v>0</v>
      </c>
      <c r="J67" s="25">
        <f t="shared" si="5"/>
        <v>0</v>
      </c>
      <c r="K67" s="27">
        <f t="shared" si="6"/>
        <v>0</v>
      </c>
      <c r="L67" s="27">
        <f t="shared" si="7"/>
        <v>0</v>
      </c>
      <c r="M67" s="25">
        <f t="shared" si="8"/>
        <v>0</v>
      </c>
      <c r="N67" s="25">
        <f t="shared" si="9"/>
        <v>0</v>
      </c>
      <c r="O67" s="27">
        <f t="shared" si="10"/>
        <v>0</v>
      </c>
      <c r="P67" s="27">
        <f t="shared" si="11"/>
        <v>0</v>
      </c>
      <c r="Q67" s="25">
        <f t="shared" si="12"/>
        <v>0</v>
      </c>
      <c r="R67" s="25">
        <f t="shared" si="13"/>
        <v>0</v>
      </c>
      <c r="S67" s="25">
        <f t="shared" si="14"/>
        <v>0</v>
      </c>
      <c r="T67" s="25">
        <f t="shared" si="15"/>
        <v>0</v>
      </c>
      <c r="U67" s="25">
        <f t="shared" si="16"/>
        <v>66</v>
      </c>
      <c r="V67" s="25">
        <f t="shared" si="17"/>
        <v>66</v>
      </c>
      <c r="W67" s="25">
        <f t="shared" si="18"/>
        <v>66</v>
      </c>
      <c r="X67" s="25">
        <f t="shared" si="19"/>
        <v>66</v>
      </c>
      <c r="Y67" s="25">
        <f t="shared" si="20"/>
        <v>58</v>
      </c>
      <c r="Z67" s="25">
        <f t="shared" si="21"/>
        <v>58</v>
      </c>
      <c r="AA67" s="25">
        <f t="shared" si="22"/>
        <v>37</v>
      </c>
      <c r="AB67" s="25">
        <f t="shared" si="23"/>
        <v>37</v>
      </c>
      <c r="AC67" s="25">
        <f t="shared" si="24"/>
        <v>0</v>
      </c>
      <c r="AD67" s="25">
        <f t="shared" si="25"/>
        <v>0</v>
      </c>
      <c r="AE67" s="25">
        <f t="shared" si="26"/>
        <v>0</v>
      </c>
      <c r="AF67" s="27">
        <f t="shared" si="27"/>
        <v>0</v>
      </c>
      <c r="AG67" s="27">
        <f t="shared" si="28"/>
        <v>0</v>
      </c>
      <c r="AH67" s="27">
        <f t="shared" si="29"/>
        <v>0</v>
      </c>
      <c r="AI67" s="27">
        <f t="shared" si="30"/>
        <v>0</v>
      </c>
      <c r="AJ67" s="27">
        <f t="shared" si="31"/>
        <v>0</v>
      </c>
      <c r="AK67" s="26">
        <f>SUM(Tabela4[[#This Row],[1º ano  LP]:[Questionário Contextual Estudante]])</f>
        <v>454</v>
      </c>
      <c r="AM67">
        <f>IFERROR(IF(VLOOKUP(Tabela4[[#This Row],[Designação]],BW:BX,2,0)="SIM",SUM(AR67:AU67)+(4*(SUM(BH67:BK67))),0),0)</f>
        <v>0</v>
      </c>
      <c r="AN67">
        <f>IFERROR(IF(VLOOKUP(Tabela4[[#This Row],[Designação]],BW:BX,2,0)="SIM",SUM(AV67:BC67)+(4*(SUM(BL67:BS67))),0),0)</f>
        <v>0</v>
      </c>
      <c r="AO67">
        <f>IFERROR(VLOOKUP(Tabela4[[#This Row],[Designação]],BW:BX,2,0),0)</f>
        <v>0</v>
      </c>
      <c r="AP67" t="str">
        <f>IF(Tabela4[[#This Row],[Designação]]=AQ67,"SIM","NÃO")</f>
        <v>SIM</v>
      </c>
      <c r="AQ67" s="38">
        <v>204014</v>
      </c>
      <c r="AW67">
        <v>54</v>
      </c>
      <c r="AX67">
        <v>58</v>
      </c>
      <c r="AY67">
        <v>50</v>
      </c>
      <c r="AZ67">
        <v>33</v>
      </c>
      <c r="BD67">
        <v>195</v>
      </c>
      <c r="BF67" t="str">
        <f t="shared" si="32"/>
        <v>sim</v>
      </c>
      <c r="BG67" s="38">
        <v>204014</v>
      </c>
      <c r="BM67">
        <v>3</v>
      </c>
      <c r="BN67">
        <v>2</v>
      </c>
      <c r="BO67">
        <v>2</v>
      </c>
      <c r="BP67">
        <v>1</v>
      </c>
      <c r="BT67">
        <v>8</v>
      </c>
      <c r="BW67">
        <v>430013</v>
      </c>
      <c r="BX67" t="s">
        <v>1054</v>
      </c>
    </row>
    <row r="68" spans="2:76" x14ac:dyDescent="0.25">
      <c r="B68" s="22">
        <v>2</v>
      </c>
      <c r="C68" s="23">
        <v>204015</v>
      </c>
      <c r="D68" s="24" t="s">
        <v>101</v>
      </c>
      <c r="E68" s="25">
        <f t="shared" si="2"/>
        <v>0</v>
      </c>
      <c r="F68" s="25">
        <f>Tabela4[[#This Row],[1º ano  LP]]</f>
        <v>0</v>
      </c>
      <c r="G68" s="27">
        <f t="shared" si="3"/>
        <v>0</v>
      </c>
      <c r="H68" s="27">
        <f>Tabela4[[#This Row],[1º ano - APLICADOR LP]]</f>
        <v>0</v>
      </c>
      <c r="I68" s="25">
        <f t="shared" si="4"/>
        <v>0</v>
      </c>
      <c r="J68" s="25">
        <f t="shared" si="5"/>
        <v>0</v>
      </c>
      <c r="K68" s="27">
        <f t="shared" si="6"/>
        <v>0</v>
      </c>
      <c r="L68" s="27">
        <f t="shared" si="7"/>
        <v>0</v>
      </c>
      <c r="M68" s="25">
        <f t="shared" si="8"/>
        <v>0</v>
      </c>
      <c r="N68" s="25">
        <f t="shared" si="9"/>
        <v>0</v>
      </c>
      <c r="O68" s="27">
        <f t="shared" si="10"/>
        <v>0</v>
      </c>
      <c r="P68" s="27">
        <f t="shared" si="11"/>
        <v>0</v>
      </c>
      <c r="Q68" s="25">
        <f t="shared" si="12"/>
        <v>0</v>
      </c>
      <c r="R68" s="25">
        <f t="shared" si="13"/>
        <v>0</v>
      </c>
      <c r="S68" s="25">
        <f t="shared" si="14"/>
        <v>0</v>
      </c>
      <c r="T68" s="25">
        <f t="shared" si="15"/>
        <v>0</v>
      </c>
      <c r="U68" s="25">
        <f t="shared" si="16"/>
        <v>87</v>
      </c>
      <c r="V68" s="25">
        <f t="shared" si="17"/>
        <v>87</v>
      </c>
      <c r="W68" s="25">
        <f t="shared" si="18"/>
        <v>43</v>
      </c>
      <c r="X68" s="25">
        <f t="shared" si="19"/>
        <v>43</v>
      </c>
      <c r="Y68" s="25">
        <f t="shared" si="20"/>
        <v>41</v>
      </c>
      <c r="Z68" s="25">
        <f t="shared" si="21"/>
        <v>41</v>
      </c>
      <c r="AA68" s="25">
        <f t="shared" si="22"/>
        <v>57</v>
      </c>
      <c r="AB68" s="25">
        <f t="shared" si="23"/>
        <v>57</v>
      </c>
      <c r="AC68" s="25">
        <f t="shared" si="24"/>
        <v>0</v>
      </c>
      <c r="AD68" s="25">
        <f t="shared" si="25"/>
        <v>0</v>
      </c>
      <c r="AE68" s="25">
        <f t="shared" si="26"/>
        <v>0</v>
      </c>
      <c r="AF68" s="27">
        <f t="shared" si="27"/>
        <v>0</v>
      </c>
      <c r="AG68" s="27">
        <f t="shared" si="28"/>
        <v>0</v>
      </c>
      <c r="AH68" s="27">
        <f t="shared" si="29"/>
        <v>0</v>
      </c>
      <c r="AI68" s="27">
        <f t="shared" si="30"/>
        <v>0</v>
      </c>
      <c r="AJ68" s="27">
        <f t="shared" si="31"/>
        <v>228</v>
      </c>
      <c r="AK68" s="26">
        <f>SUM(Tabela4[[#This Row],[1º ano  LP]:[Questionário Contextual Estudante]])</f>
        <v>684</v>
      </c>
      <c r="AM68">
        <f>IFERROR(IF(VLOOKUP(Tabela4[[#This Row],[Designação]],BW:BX,2,0)="SIM",SUM(AR68:AU68)+(4*(SUM(BH68:BK68))),0),0)</f>
        <v>0</v>
      </c>
      <c r="AN68">
        <f>IFERROR(IF(VLOOKUP(Tabela4[[#This Row],[Designação]],BW:BX,2,0)="SIM",SUM(AV68:BC68)+(4*(SUM(BL68:BS68))),0),0)</f>
        <v>228</v>
      </c>
      <c r="AO68" t="str">
        <f>IFERROR(VLOOKUP(Tabela4[[#This Row],[Designação]],BW:BX,2,0),0)</f>
        <v>SIM</v>
      </c>
      <c r="AP68" t="str">
        <f>IF(Tabela4[[#This Row],[Designação]]=AQ68,"SIM","NÃO")</f>
        <v>SIM</v>
      </c>
      <c r="AQ68" s="38">
        <v>204015</v>
      </c>
      <c r="AW68">
        <v>75</v>
      </c>
      <c r="AX68">
        <v>39</v>
      </c>
      <c r="AY68">
        <v>37</v>
      </c>
      <c r="AZ68">
        <v>49</v>
      </c>
      <c r="BD68">
        <v>200</v>
      </c>
      <c r="BF68" t="str">
        <f t="shared" si="32"/>
        <v>sim</v>
      </c>
      <c r="BG68" s="38">
        <v>204015</v>
      </c>
      <c r="BM68">
        <v>3</v>
      </c>
      <c r="BN68">
        <v>1</v>
      </c>
      <c r="BO68">
        <v>1</v>
      </c>
      <c r="BP68">
        <v>2</v>
      </c>
      <c r="BT68">
        <v>7</v>
      </c>
      <c r="BW68" s="47">
        <v>430018</v>
      </c>
      <c r="BX68" s="47" t="s">
        <v>1054</v>
      </c>
    </row>
    <row r="69" spans="2:76" x14ac:dyDescent="0.25">
      <c r="B69" s="22">
        <v>2</v>
      </c>
      <c r="C69" s="23">
        <v>204017</v>
      </c>
      <c r="D69" s="24" t="s">
        <v>102</v>
      </c>
      <c r="E69" s="25">
        <f t="shared" si="2"/>
        <v>0</v>
      </c>
      <c r="F69" s="25">
        <f>Tabela4[[#This Row],[1º ano  LP]]</f>
        <v>0</v>
      </c>
      <c r="G69" s="27">
        <f t="shared" si="3"/>
        <v>0</v>
      </c>
      <c r="H69" s="27">
        <f>Tabela4[[#This Row],[1º ano - APLICADOR LP]]</f>
        <v>0</v>
      </c>
      <c r="I69" s="25">
        <f t="shared" si="4"/>
        <v>0</v>
      </c>
      <c r="J69" s="25">
        <f t="shared" si="5"/>
        <v>0</v>
      </c>
      <c r="K69" s="27">
        <f t="shared" si="6"/>
        <v>0</v>
      </c>
      <c r="L69" s="27">
        <f t="shared" si="7"/>
        <v>0</v>
      </c>
      <c r="M69" s="25">
        <f t="shared" si="8"/>
        <v>0</v>
      </c>
      <c r="N69" s="25">
        <f t="shared" si="9"/>
        <v>0</v>
      </c>
      <c r="O69" s="27">
        <f t="shared" si="10"/>
        <v>0</v>
      </c>
      <c r="P69" s="27">
        <f t="shared" si="11"/>
        <v>0</v>
      </c>
      <c r="Q69" s="25">
        <f t="shared" si="12"/>
        <v>0</v>
      </c>
      <c r="R69" s="25">
        <f t="shared" si="13"/>
        <v>0</v>
      </c>
      <c r="S69" s="25">
        <f t="shared" si="14"/>
        <v>0</v>
      </c>
      <c r="T69" s="25">
        <f t="shared" si="15"/>
        <v>0</v>
      </c>
      <c r="U69" s="25">
        <f t="shared" si="16"/>
        <v>69</v>
      </c>
      <c r="V69" s="25">
        <f t="shared" si="17"/>
        <v>69</v>
      </c>
      <c r="W69" s="25">
        <f t="shared" si="18"/>
        <v>116</v>
      </c>
      <c r="X69" s="25">
        <f t="shared" si="19"/>
        <v>116</v>
      </c>
      <c r="Y69" s="25">
        <f t="shared" si="20"/>
        <v>107</v>
      </c>
      <c r="Z69" s="25">
        <f t="shared" si="21"/>
        <v>107</v>
      </c>
      <c r="AA69" s="25">
        <f t="shared" si="22"/>
        <v>73</v>
      </c>
      <c r="AB69" s="25">
        <f t="shared" si="23"/>
        <v>73</v>
      </c>
      <c r="AC69" s="25">
        <f t="shared" si="24"/>
        <v>0</v>
      </c>
      <c r="AD69" s="25">
        <f t="shared" si="25"/>
        <v>0</v>
      </c>
      <c r="AE69" s="25">
        <f t="shared" si="26"/>
        <v>0</v>
      </c>
      <c r="AF69" s="27">
        <f t="shared" si="27"/>
        <v>0</v>
      </c>
      <c r="AG69" s="27">
        <f t="shared" si="28"/>
        <v>0</v>
      </c>
      <c r="AH69" s="27">
        <f t="shared" si="29"/>
        <v>0</v>
      </c>
      <c r="AI69" s="27">
        <f t="shared" si="30"/>
        <v>0</v>
      </c>
      <c r="AJ69" s="27">
        <f t="shared" si="31"/>
        <v>0</v>
      </c>
      <c r="AK69" s="26">
        <f>SUM(Tabela4[[#This Row],[1º ano  LP]:[Questionário Contextual Estudante]])</f>
        <v>730</v>
      </c>
      <c r="AM69">
        <f>IFERROR(IF(VLOOKUP(Tabela4[[#This Row],[Designação]],BW:BX,2,0)="SIM",SUM(AR69:AU69)+(4*(SUM(BH69:BK69))),0),0)</f>
        <v>0</v>
      </c>
      <c r="AN69">
        <f>IFERROR(IF(VLOOKUP(Tabela4[[#This Row],[Designação]],BW:BX,2,0)="SIM",SUM(AV69:BC69)+(4*(SUM(BL69:BS69))),0),0)</f>
        <v>0</v>
      </c>
      <c r="AO69">
        <f>IFERROR(VLOOKUP(Tabela4[[#This Row],[Designação]],BW:BX,2,0),0)</f>
        <v>0</v>
      </c>
      <c r="AP69" t="str">
        <f>IF(Tabela4[[#This Row],[Designação]]=AQ69,"SIM","NÃO")</f>
        <v>SIM</v>
      </c>
      <c r="AQ69" s="38">
        <v>204017</v>
      </c>
      <c r="AW69">
        <v>61</v>
      </c>
      <c r="AX69">
        <v>104</v>
      </c>
      <c r="AY69">
        <v>95</v>
      </c>
      <c r="AZ69">
        <v>65</v>
      </c>
      <c r="BD69">
        <v>325</v>
      </c>
      <c r="BF69" t="str">
        <f t="shared" si="32"/>
        <v>sim</v>
      </c>
      <c r="BG69" s="38">
        <v>204017</v>
      </c>
      <c r="BM69">
        <v>2</v>
      </c>
      <c r="BN69">
        <v>3</v>
      </c>
      <c r="BO69">
        <v>3</v>
      </c>
      <c r="BP69">
        <v>2</v>
      </c>
      <c r="BT69">
        <v>10</v>
      </c>
      <c r="BW69">
        <v>430206</v>
      </c>
      <c r="BX69" t="s">
        <v>1054</v>
      </c>
    </row>
    <row r="70" spans="2:76" x14ac:dyDescent="0.25">
      <c r="B70" s="22">
        <v>2</v>
      </c>
      <c r="C70" s="23">
        <v>204018</v>
      </c>
      <c r="D70" s="24" t="s">
        <v>103</v>
      </c>
      <c r="E70" s="25">
        <f t="shared" si="2"/>
        <v>23</v>
      </c>
      <c r="F70" s="25">
        <f>Tabela4[[#This Row],[1º ano  LP]]</f>
        <v>23</v>
      </c>
      <c r="G70" s="27">
        <f t="shared" si="3"/>
        <v>2</v>
      </c>
      <c r="H70" s="27">
        <f>Tabela4[[#This Row],[1º ano - APLICADOR LP]]</f>
        <v>2</v>
      </c>
      <c r="I70" s="25">
        <f t="shared" si="4"/>
        <v>52</v>
      </c>
      <c r="J70" s="25">
        <f t="shared" si="5"/>
        <v>52</v>
      </c>
      <c r="K70" s="27">
        <f t="shared" si="6"/>
        <v>4</v>
      </c>
      <c r="L70" s="27">
        <f t="shared" si="7"/>
        <v>4</v>
      </c>
      <c r="M70" s="25">
        <f t="shared" si="8"/>
        <v>60</v>
      </c>
      <c r="N70" s="25">
        <f t="shared" si="9"/>
        <v>60</v>
      </c>
      <c r="O70" s="27">
        <f t="shared" si="10"/>
        <v>4</v>
      </c>
      <c r="P70" s="27">
        <f t="shared" si="11"/>
        <v>4</v>
      </c>
      <c r="Q70" s="25">
        <f t="shared" si="12"/>
        <v>55</v>
      </c>
      <c r="R70" s="25">
        <f t="shared" si="13"/>
        <v>55</v>
      </c>
      <c r="S70" s="25">
        <f t="shared" si="14"/>
        <v>69</v>
      </c>
      <c r="T70" s="25">
        <f t="shared" si="15"/>
        <v>69</v>
      </c>
      <c r="U70" s="25">
        <f t="shared" si="16"/>
        <v>63</v>
      </c>
      <c r="V70" s="25">
        <f t="shared" si="17"/>
        <v>63</v>
      </c>
      <c r="W70" s="25">
        <f t="shared" si="18"/>
        <v>69</v>
      </c>
      <c r="X70" s="25">
        <f t="shared" si="19"/>
        <v>69</v>
      </c>
      <c r="Y70" s="25">
        <f t="shared" si="20"/>
        <v>69</v>
      </c>
      <c r="Z70" s="25">
        <f t="shared" si="21"/>
        <v>69</v>
      </c>
      <c r="AA70" s="25">
        <f t="shared" si="22"/>
        <v>67</v>
      </c>
      <c r="AB70" s="25">
        <f t="shared" si="23"/>
        <v>67</v>
      </c>
      <c r="AC70" s="25">
        <f t="shared" si="24"/>
        <v>0</v>
      </c>
      <c r="AD70" s="25">
        <f t="shared" si="25"/>
        <v>0</v>
      </c>
      <c r="AE70" s="25">
        <f t="shared" si="26"/>
        <v>0</v>
      </c>
      <c r="AF70" s="27">
        <f t="shared" si="27"/>
        <v>0</v>
      </c>
      <c r="AG70" s="27">
        <f t="shared" si="28"/>
        <v>0</v>
      </c>
      <c r="AH70" s="27">
        <f t="shared" si="29"/>
        <v>0</v>
      </c>
      <c r="AI70" s="27">
        <f t="shared" si="30"/>
        <v>190</v>
      </c>
      <c r="AJ70" s="27">
        <f t="shared" si="31"/>
        <v>337</v>
      </c>
      <c r="AK70" s="26">
        <f>SUM(Tabela4[[#This Row],[1º ano  LP]:[Questionário Contextual Estudante]])</f>
        <v>1601</v>
      </c>
      <c r="AM70">
        <f>IFERROR(IF(VLOOKUP(Tabela4[[#This Row],[Designação]],BW:BX,2,0)="SIM",SUM(AR70:AU70)+(4*(SUM(BH70:BK70))),0),0)</f>
        <v>190</v>
      </c>
      <c r="AN70">
        <f>IFERROR(IF(VLOOKUP(Tabela4[[#This Row],[Designação]],BW:BX,2,0)="SIM",SUM(AV70:BC70)+(4*(SUM(BL70:BS70))),0),0)</f>
        <v>337</v>
      </c>
      <c r="AO70" t="str">
        <f>IFERROR(VLOOKUP(Tabela4[[#This Row],[Designação]],BW:BX,2,0),0)</f>
        <v>SIM</v>
      </c>
      <c r="AP70" t="str">
        <f>IF(Tabela4[[#This Row],[Designação]]=AQ70,"SIM","NÃO")</f>
        <v>SIM</v>
      </c>
      <c r="AQ70" s="38">
        <v>204018</v>
      </c>
      <c r="AR70">
        <v>19</v>
      </c>
      <c r="AS70">
        <v>44</v>
      </c>
      <c r="AT70">
        <v>52</v>
      </c>
      <c r="AU70">
        <v>47</v>
      </c>
      <c r="AV70">
        <v>61</v>
      </c>
      <c r="AW70">
        <v>55</v>
      </c>
      <c r="AX70">
        <v>61</v>
      </c>
      <c r="AY70">
        <v>61</v>
      </c>
      <c r="AZ70">
        <v>59</v>
      </c>
      <c r="BD70">
        <v>459</v>
      </c>
      <c r="BF70" t="str">
        <f t="shared" si="32"/>
        <v>sim</v>
      </c>
      <c r="BG70" s="38">
        <v>204018</v>
      </c>
      <c r="BH70">
        <v>1</v>
      </c>
      <c r="BI70">
        <v>2</v>
      </c>
      <c r="BJ70">
        <v>2</v>
      </c>
      <c r="BK70">
        <v>2</v>
      </c>
      <c r="BL70">
        <v>2</v>
      </c>
      <c r="BM70">
        <v>2</v>
      </c>
      <c r="BN70">
        <v>2</v>
      </c>
      <c r="BO70">
        <v>2</v>
      </c>
      <c r="BP70">
        <v>2</v>
      </c>
      <c r="BT70">
        <v>17</v>
      </c>
      <c r="BW70" s="47">
        <v>431010</v>
      </c>
      <c r="BX70" s="47" t="s">
        <v>1054</v>
      </c>
    </row>
    <row r="71" spans="2:76" x14ac:dyDescent="0.25">
      <c r="B71" s="22">
        <v>2</v>
      </c>
      <c r="C71" s="23">
        <v>204019</v>
      </c>
      <c r="D71" s="24" t="s">
        <v>104</v>
      </c>
      <c r="E71" s="25">
        <f t="shared" si="2"/>
        <v>58</v>
      </c>
      <c r="F71" s="25">
        <f>Tabela4[[#This Row],[1º ano  LP]]</f>
        <v>58</v>
      </c>
      <c r="G71" s="27">
        <f t="shared" si="3"/>
        <v>4</v>
      </c>
      <c r="H71" s="27">
        <f>Tabela4[[#This Row],[1º ano - APLICADOR LP]]</f>
        <v>4</v>
      </c>
      <c r="I71" s="25">
        <f t="shared" si="4"/>
        <v>57</v>
      </c>
      <c r="J71" s="25">
        <f t="shared" si="5"/>
        <v>57</v>
      </c>
      <c r="K71" s="27">
        <f t="shared" si="6"/>
        <v>4</v>
      </c>
      <c r="L71" s="27">
        <f t="shared" si="7"/>
        <v>4</v>
      </c>
      <c r="M71" s="25">
        <f t="shared" si="8"/>
        <v>60</v>
      </c>
      <c r="N71" s="25">
        <f t="shared" si="9"/>
        <v>60</v>
      </c>
      <c r="O71" s="27">
        <f t="shared" si="10"/>
        <v>4</v>
      </c>
      <c r="P71" s="27">
        <f t="shared" si="11"/>
        <v>4</v>
      </c>
      <c r="Q71" s="25">
        <f t="shared" si="12"/>
        <v>61</v>
      </c>
      <c r="R71" s="25">
        <f t="shared" si="13"/>
        <v>61</v>
      </c>
      <c r="S71" s="25">
        <f t="shared" si="14"/>
        <v>52</v>
      </c>
      <c r="T71" s="25">
        <f t="shared" si="15"/>
        <v>52</v>
      </c>
      <c r="U71" s="25">
        <f t="shared" si="16"/>
        <v>66</v>
      </c>
      <c r="V71" s="25">
        <f t="shared" si="17"/>
        <v>66</v>
      </c>
      <c r="W71" s="25">
        <f t="shared" si="18"/>
        <v>79</v>
      </c>
      <c r="X71" s="25">
        <f t="shared" si="19"/>
        <v>79</v>
      </c>
      <c r="Y71" s="25">
        <f t="shared" si="20"/>
        <v>100</v>
      </c>
      <c r="Z71" s="25">
        <f t="shared" si="21"/>
        <v>100</v>
      </c>
      <c r="AA71" s="25">
        <f t="shared" si="22"/>
        <v>94</v>
      </c>
      <c r="AB71" s="25">
        <f t="shared" si="23"/>
        <v>94</v>
      </c>
      <c r="AC71" s="25">
        <f t="shared" si="24"/>
        <v>0</v>
      </c>
      <c r="AD71" s="25">
        <f t="shared" si="25"/>
        <v>0</v>
      </c>
      <c r="AE71" s="25">
        <f t="shared" si="26"/>
        <v>0</v>
      </c>
      <c r="AF71" s="27">
        <f t="shared" si="27"/>
        <v>0</v>
      </c>
      <c r="AG71" s="27">
        <f t="shared" si="28"/>
        <v>0</v>
      </c>
      <c r="AH71" s="27">
        <f t="shared" si="29"/>
        <v>0</v>
      </c>
      <c r="AI71" s="27">
        <f t="shared" si="30"/>
        <v>0</v>
      </c>
      <c r="AJ71" s="27">
        <f t="shared" si="31"/>
        <v>0</v>
      </c>
      <c r="AK71" s="26">
        <f>SUM(Tabela4[[#This Row],[1º ano  LP]:[Questionário Contextual Estudante]])</f>
        <v>1278</v>
      </c>
      <c r="AM71">
        <f>IFERROR(IF(VLOOKUP(Tabela4[[#This Row],[Designação]],BW:BX,2,0)="SIM",SUM(AR71:AU71)+(4*(SUM(BH71:BK71))),0),0)</f>
        <v>0</v>
      </c>
      <c r="AN71">
        <f>IFERROR(IF(VLOOKUP(Tabela4[[#This Row],[Designação]],BW:BX,2,0)="SIM",SUM(AV71:BC71)+(4*(SUM(BL71:BS71))),0),0)</f>
        <v>0</v>
      </c>
      <c r="AO71">
        <f>IFERROR(VLOOKUP(Tabela4[[#This Row],[Designação]],BW:BX,2,0),0)</f>
        <v>0</v>
      </c>
      <c r="AP71" t="str">
        <f>IF(Tabela4[[#This Row],[Designação]]=AQ71,"SIM","NÃO")</f>
        <v>SIM</v>
      </c>
      <c r="AQ71" s="38">
        <v>204019</v>
      </c>
      <c r="AR71">
        <v>50</v>
      </c>
      <c r="AS71">
        <v>49</v>
      </c>
      <c r="AT71">
        <v>52</v>
      </c>
      <c r="AU71">
        <v>53</v>
      </c>
      <c r="AV71">
        <v>44</v>
      </c>
      <c r="AW71">
        <v>58</v>
      </c>
      <c r="AX71">
        <v>71</v>
      </c>
      <c r="AY71">
        <v>88</v>
      </c>
      <c r="AZ71">
        <v>82</v>
      </c>
      <c r="BD71">
        <v>547</v>
      </c>
      <c r="BF71" t="str">
        <f t="shared" si="32"/>
        <v>sim</v>
      </c>
      <c r="BG71" s="38">
        <v>204019</v>
      </c>
      <c r="BH71">
        <v>2</v>
      </c>
      <c r="BI71">
        <v>2</v>
      </c>
      <c r="BJ71">
        <v>2</v>
      </c>
      <c r="BK71">
        <v>2</v>
      </c>
      <c r="BL71">
        <v>2</v>
      </c>
      <c r="BM71">
        <v>2</v>
      </c>
      <c r="BN71">
        <v>2</v>
      </c>
      <c r="BO71">
        <v>3</v>
      </c>
      <c r="BP71">
        <v>3</v>
      </c>
      <c r="BT71">
        <v>20</v>
      </c>
      <c r="BW71">
        <v>431015</v>
      </c>
      <c r="BX71" t="s">
        <v>1054</v>
      </c>
    </row>
    <row r="72" spans="2:76" x14ac:dyDescent="0.25">
      <c r="B72" s="22">
        <v>2</v>
      </c>
      <c r="C72" s="23">
        <v>204021</v>
      </c>
      <c r="D72" s="24" t="s">
        <v>105</v>
      </c>
      <c r="E72" s="25">
        <f t="shared" si="2"/>
        <v>48</v>
      </c>
      <c r="F72" s="25">
        <f>Tabela4[[#This Row],[1º ano  LP]]</f>
        <v>48</v>
      </c>
      <c r="G72" s="27">
        <f t="shared" si="3"/>
        <v>4</v>
      </c>
      <c r="H72" s="27">
        <f>Tabela4[[#This Row],[1º ano - APLICADOR LP]]</f>
        <v>4</v>
      </c>
      <c r="I72" s="25">
        <f t="shared" si="4"/>
        <v>46</v>
      </c>
      <c r="J72" s="25">
        <f t="shared" si="5"/>
        <v>46</v>
      </c>
      <c r="K72" s="27">
        <f t="shared" si="6"/>
        <v>4</v>
      </c>
      <c r="L72" s="27">
        <f t="shared" si="7"/>
        <v>4</v>
      </c>
      <c r="M72" s="25">
        <f t="shared" si="8"/>
        <v>50</v>
      </c>
      <c r="N72" s="25">
        <f t="shared" si="9"/>
        <v>50</v>
      </c>
      <c r="O72" s="27">
        <f t="shared" si="10"/>
        <v>4</v>
      </c>
      <c r="P72" s="27">
        <f t="shared" si="11"/>
        <v>4</v>
      </c>
      <c r="Q72" s="25">
        <f t="shared" si="12"/>
        <v>48</v>
      </c>
      <c r="R72" s="25">
        <f t="shared" si="13"/>
        <v>48</v>
      </c>
      <c r="S72" s="25">
        <f t="shared" si="14"/>
        <v>47</v>
      </c>
      <c r="T72" s="25">
        <f t="shared" si="15"/>
        <v>47</v>
      </c>
      <c r="U72" s="25">
        <f t="shared" si="16"/>
        <v>0</v>
      </c>
      <c r="V72" s="25">
        <f t="shared" si="17"/>
        <v>0</v>
      </c>
      <c r="W72" s="25">
        <f t="shared" si="18"/>
        <v>0</v>
      </c>
      <c r="X72" s="25">
        <f t="shared" si="19"/>
        <v>0</v>
      </c>
      <c r="Y72" s="25">
        <f t="shared" si="20"/>
        <v>0</v>
      </c>
      <c r="Z72" s="25">
        <f t="shared" si="21"/>
        <v>0</v>
      </c>
      <c r="AA72" s="25">
        <f t="shared" si="22"/>
        <v>0</v>
      </c>
      <c r="AB72" s="25">
        <f t="shared" si="23"/>
        <v>0</v>
      </c>
      <c r="AC72" s="25">
        <f t="shared" si="24"/>
        <v>0</v>
      </c>
      <c r="AD72" s="25">
        <f t="shared" si="25"/>
        <v>0</v>
      </c>
      <c r="AE72" s="25">
        <f t="shared" si="26"/>
        <v>0</v>
      </c>
      <c r="AF72" s="27">
        <f t="shared" si="27"/>
        <v>0</v>
      </c>
      <c r="AG72" s="27">
        <f t="shared" si="28"/>
        <v>0</v>
      </c>
      <c r="AH72" s="27">
        <f t="shared" si="29"/>
        <v>0</v>
      </c>
      <c r="AI72" s="27">
        <f t="shared" si="30"/>
        <v>0</v>
      </c>
      <c r="AJ72" s="27">
        <f t="shared" si="31"/>
        <v>0</v>
      </c>
      <c r="AK72" s="26">
        <f>SUM(Tabela4[[#This Row],[1º ano  LP]:[Questionário Contextual Estudante]])</f>
        <v>502</v>
      </c>
      <c r="AM72">
        <f>IFERROR(IF(VLOOKUP(Tabela4[[#This Row],[Designação]],BW:BX,2,0)="SIM",SUM(AR72:AU72)+(4*(SUM(BH72:BK72))),0),0)</f>
        <v>0</v>
      </c>
      <c r="AN72">
        <f>IFERROR(IF(VLOOKUP(Tabela4[[#This Row],[Designação]],BW:BX,2,0)="SIM",SUM(AV72:BC72)+(4*(SUM(BL72:BS72))),0),0)</f>
        <v>0</v>
      </c>
      <c r="AO72">
        <f>IFERROR(VLOOKUP(Tabela4[[#This Row],[Designação]],BW:BX,2,0),0)</f>
        <v>0</v>
      </c>
      <c r="AP72" t="str">
        <f>IF(Tabela4[[#This Row],[Designação]]=AQ72,"SIM","NÃO")</f>
        <v>SIM</v>
      </c>
      <c r="AQ72" s="38">
        <v>204021</v>
      </c>
      <c r="AR72">
        <v>40</v>
      </c>
      <c r="AS72">
        <v>38</v>
      </c>
      <c r="AT72">
        <v>42</v>
      </c>
      <c r="AU72">
        <v>40</v>
      </c>
      <c r="AV72">
        <v>39</v>
      </c>
      <c r="BD72">
        <v>199</v>
      </c>
      <c r="BF72" t="str">
        <f t="shared" si="32"/>
        <v>sim</v>
      </c>
      <c r="BG72" s="38">
        <v>204021</v>
      </c>
      <c r="BH72">
        <v>2</v>
      </c>
      <c r="BI72">
        <v>2</v>
      </c>
      <c r="BJ72">
        <v>2</v>
      </c>
      <c r="BK72">
        <v>2</v>
      </c>
      <c r="BL72">
        <v>2</v>
      </c>
      <c r="BT72">
        <v>10</v>
      </c>
      <c r="BW72" s="47">
        <v>431019</v>
      </c>
      <c r="BX72" s="47" t="s">
        <v>1054</v>
      </c>
    </row>
    <row r="73" spans="2:76" x14ac:dyDescent="0.25">
      <c r="B73" s="22">
        <v>2</v>
      </c>
      <c r="C73" s="23">
        <v>204501</v>
      </c>
      <c r="D73" s="24" t="s">
        <v>106</v>
      </c>
      <c r="E73" s="25">
        <f t="shared" ref="E73:E136" si="33">AR73+(4*BH73)</f>
        <v>54</v>
      </c>
      <c r="F73" s="25">
        <f>Tabela4[[#This Row],[1º ano  LP]]</f>
        <v>54</v>
      </c>
      <c r="G73" s="27">
        <f t="shared" ref="G73:G136" si="34">BH73*2</f>
        <v>4</v>
      </c>
      <c r="H73" s="27">
        <f>Tabela4[[#This Row],[1º ano - APLICADOR LP]]</f>
        <v>4</v>
      </c>
      <c r="I73" s="25">
        <f t="shared" ref="I73:I136" si="35">AS73+(4*BI73)</f>
        <v>55</v>
      </c>
      <c r="J73" s="25">
        <f t="shared" ref="J73:J136" si="36">I73</f>
        <v>55</v>
      </c>
      <c r="K73" s="27">
        <f t="shared" ref="K73:K136" si="37">BI73*2</f>
        <v>4</v>
      </c>
      <c r="L73" s="27">
        <f t="shared" ref="L73:L136" si="38">K73</f>
        <v>4</v>
      </c>
      <c r="M73" s="25">
        <f t="shared" ref="M73:M136" si="39">AT73+(4*BJ73)</f>
        <v>64</v>
      </c>
      <c r="N73" s="25">
        <f t="shared" ref="N73:N136" si="40">M73</f>
        <v>64</v>
      </c>
      <c r="O73" s="27">
        <f t="shared" ref="O73:O136" si="41">BJ73*2</f>
        <v>4</v>
      </c>
      <c r="P73" s="27">
        <f t="shared" ref="P73:P136" si="42">O73</f>
        <v>4</v>
      </c>
      <c r="Q73" s="25">
        <f t="shared" ref="Q73:Q136" si="43">AU73+(4*BK73)</f>
        <v>67</v>
      </c>
      <c r="R73" s="25">
        <f t="shared" ref="R73:R136" si="44">Q73</f>
        <v>67</v>
      </c>
      <c r="S73" s="25">
        <f t="shared" ref="S73:S136" si="45">AV73+(4*BL73)</f>
        <v>56</v>
      </c>
      <c r="T73" s="25">
        <f t="shared" ref="T73:T136" si="46">S73</f>
        <v>56</v>
      </c>
      <c r="U73" s="25">
        <f t="shared" ref="U73:U136" si="47">AW73+(4*BM73)</f>
        <v>33</v>
      </c>
      <c r="V73" s="25">
        <f t="shared" ref="V73:V136" si="48">U73</f>
        <v>33</v>
      </c>
      <c r="W73" s="25">
        <f t="shared" ref="W73:W136" si="49">AX73+(4*BN73)</f>
        <v>0</v>
      </c>
      <c r="X73" s="25">
        <f t="shared" ref="X73:X136" si="50">W73</f>
        <v>0</v>
      </c>
      <c r="Y73" s="25">
        <f t="shared" ref="Y73:Y136" si="51">AY73+(4*BO73)</f>
        <v>0</v>
      </c>
      <c r="Z73" s="25">
        <f t="shared" ref="Z73:Z136" si="52">Y73</f>
        <v>0</v>
      </c>
      <c r="AA73" s="25">
        <f t="shared" ref="AA73:AA136" si="53">AZ73+(4*BP73)</f>
        <v>0</v>
      </c>
      <c r="AB73" s="25">
        <f t="shared" ref="AB73:AB136" si="54">AA73</f>
        <v>0</v>
      </c>
      <c r="AC73" s="25">
        <f t="shared" ref="AC73:AC136" si="55">BA73+(4*BQ73)</f>
        <v>0</v>
      </c>
      <c r="AD73" s="25">
        <f t="shared" ref="AD73:AD136" si="56">AC73</f>
        <v>0</v>
      </c>
      <c r="AE73" s="25">
        <f t="shared" ref="AE73:AE136" si="57">BB73+(4*BR73)</f>
        <v>0</v>
      </c>
      <c r="AF73" s="27">
        <f t="shared" ref="AF73:AF136" si="58">AE73</f>
        <v>0</v>
      </c>
      <c r="AG73" s="27">
        <f t="shared" ref="AG73:AG136" si="59">BC73+(4*BS73)</f>
        <v>0</v>
      </c>
      <c r="AH73" s="27">
        <f t="shared" ref="AH73:AH136" si="60">AG73</f>
        <v>0</v>
      </c>
      <c r="AI73" s="27">
        <f t="shared" ref="AI73:AI136" si="61">AM73</f>
        <v>0</v>
      </c>
      <c r="AJ73" s="27">
        <f t="shared" ref="AJ73:AJ136" si="62">AN73</f>
        <v>0</v>
      </c>
      <c r="AK73" s="26">
        <f>SUM(Tabela4[[#This Row],[1º ano  LP]:[Questionário Contextual Estudante]])</f>
        <v>682</v>
      </c>
      <c r="AM73">
        <f>IFERROR(IF(VLOOKUP(Tabela4[[#This Row],[Designação]],BW:BX,2,0)="SIM",SUM(AR73:AU73)+(4*(SUM(BH73:BK73))),0),0)</f>
        <v>0</v>
      </c>
      <c r="AN73">
        <f>IFERROR(IF(VLOOKUP(Tabela4[[#This Row],[Designação]],BW:BX,2,0)="SIM",SUM(AV73:BC73)+(4*(SUM(BL73:BS73))),0),0)</f>
        <v>0</v>
      </c>
      <c r="AO73">
        <f>IFERROR(VLOOKUP(Tabela4[[#This Row],[Designação]],BW:BX,2,0),0)</f>
        <v>0</v>
      </c>
      <c r="AP73" t="str">
        <f>IF(Tabela4[[#This Row],[Designação]]=AQ73,"SIM","NÃO")</f>
        <v>SIM</v>
      </c>
      <c r="AQ73" s="38">
        <v>204501</v>
      </c>
      <c r="AR73">
        <v>46</v>
      </c>
      <c r="AS73">
        <v>47</v>
      </c>
      <c r="AT73">
        <v>56</v>
      </c>
      <c r="AU73">
        <v>59</v>
      </c>
      <c r="AV73">
        <v>48</v>
      </c>
      <c r="AW73">
        <v>29</v>
      </c>
      <c r="BD73">
        <v>285</v>
      </c>
      <c r="BF73" t="str">
        <f t="shared" ref="BF73:BF136" si="63">IF(AQ73=BG73,"sim","não")</f>
        <v>sim</v>
      </c>
      <c r="BG73" s="38">
        <v>204501</v>
      </c>
      <c r="BH73">
        <v>2</v>
      </c>
      <c r="BI73">
        <v>2</v>
      </c>
      <c r="BJ73">
        <v>2</v>
      </c>
      <c r="BK73">
        <v>2</v>
      </c>
      <c r="BL73">
        <v>2</v>
      </c>
      <c r="BM73">
        <v>1</v>
      </c>
      <c r="BT73">
        <v>11</v>
      </c>
      <c r="BW73">
        <v>431024</v>
      </c>
      <c r="BX73" t="s">
        <v>1054</v>
      </c>
    </row>
    <row r="74" spans="2:76" x14ac:dyDescent="0.25">
      <c r="B74" s="22">
        <v>2</v>
      </c>
      <c r="C74" s="23">
        <v>204502</v>
      </c>
      <c r="D74" s="24" t="s">
        <v>107</v>
      </c>
      <c r="E74" s="25">
        <f t="shared" si="33"/>
        <v>58</v>
      </c>
      <c r="F74" s="25">
        <f>Tabela4[[#This Row],[1º ano  LP]]</f>
        <v>58</v>
      </c>
      <c r="G74" s="27">
        <f t="shared" si="34"/>
        <v>4</v>
      </c>
      <c r="H74" s="27">
        <f>Tabela4[[#This Row],[1º ano - APLICADOR LP]]</f>
        <v>4</v>
      </c>
      <c r="I74" s="25">
        <f t="shared" si="35"/>
        <v>65</v>
      </c>
      <c r="J74" s="25">
        <f t="shared" si="36"/>
        <v>65</v>
      </c>
      <c r="K74" s="27">
        <f t="shared" si="37"/>
        <v>4</v>
      </c>
      <c r="L74" s="27">
        <f t="shared" si="38"/>
        <v>4</v>
      </c>
      <c r="M74" s="25">
        <f t="shared" si="39"/>
        <v>64</v>
      </c>
      <c r="N74" s="25">
        <f t="shared" si="40"/>
        <v>64</v>
      </c>
      <c r="O74" s="27">
        <f t="shared" si="41"/>
        <v>4</v>
      </c>
      <c r="P74" s="27">
        <f t="shared" si="42"/>
        <v>4</v>
      </c>
      <c r="Q74" s="25">
        <f t="shared" si="43"/>
        <v>67</v>
      </c>
      <c r="R74" s="25">
        <f t="shared" si="44"/>
        <v>67</v>
      </c>
      <c r="S74" s="25">
        <f t="shared" si="45"/>
        <v>73</v>
      </c>
      <c r="T74" s="25">
        <f t="shared" si="46"/>
        <v>73</v>
      </c>
      <c r="U74" s="25">
        <f t="shared" si="47"/>
        <v>0</v>
      </c>
      <c r="V74" s="25">
        <f t="shared" si="48"/>
        <v>0</v>
      </c>
      <c r="W74" s="25">
        <f t="shared" si="49"/>
        <v>0</v>
      </c>
      <c r="X74" s="25">
        <f t="shared" si="50"/>
        <v>0</v>
      </c>
      <c r="Y74" s="25">
        <f t="shared" si="51"/>
        <v>0</v>
      </c>
      <c r="Z74" s="25">
        <f t="shared" si="52"/>
        <v>0</v>
      </c>
      <c r="AA74" s="25">
        <f t="shared" si="53"/>
        <v>0</v>
      </c>
      <c r="AB74" s="25">
        <f t="shared" si="54"/>
        <v>0</v>
      </c>
      <c r="AC74" s="25">
        <f t="shared" si="55"/>
        <v>0</v>
      </c>
      <c r="AD74" s="25">
        <f t="shared" si="56"/>
        <v>0</v>
      </c>
      <c r="AE74" s="25">
        <f t="shared" si="57"/>
        <v>0</v>
      </c>
      <c r="AF74" s="27">
        <f t="shared" si="58"/>
        <v>0</v>
      </c>
      <c r="AG74" s="27">
        <f t="shared" si="59"/>
        <v>0</v>
      </c>
      <c r="AH74" s="27">
        <f t="shared" si="60"/>
        <v>0</v>
      </c>
      <c r="AI74" s="27">
        <f t="shared" si="61"/>
        <v>0</v>
      </c>
      <c r="AJ74" s="27">
        <f t="shared" si="62"/>
        <v>0</v>
      </c>
      <c r="AK74" s="26">
        <f>SUM(Tabela4[[#This Row],[1º ano  LP]:[Questionário Contextual Estudante]])</f>
        <v>678</v>
      </c>
      <c r="AM74">
        <f>IFERROR(IF(VLOOKUP(Tabela4[[#This Row],[Designação]],BW:BX,2,0)="SIM",SUM(AR74:AU74)+(4*(SUM(BH74:BK74))),0),0)</f>
        <v>0</v>
      </c>
      <c r="AN74">
        <f>IFERROR(IF(VLOOKUP(Tabela4[[#This Row],[Designação]],BW:BX,2,0)="SIM",SUM(AV74:BC74)+(4*(SUM(BL74:BS74))),0),0)</f>
        <v>0</v>
      </c>
      <c r="AO74">
        <f>IFERROR(VLOOKUP(Tabela4[[#This Row],[Designação]],BW:BX,2,0),0)</f>
        <v>0</v>
      </c>
      <c r="AP74" t="str">
        <f>IF(Tabela4[[#This Row],[Designação]]=AQ74,"SIM","NÃO")</f>
        <v>SIM</v>
      </c>
      <c r="AQ74" s="38">
        <v>204502</v>
      </c>
      <c r="AR74">
        <v>50</v>
      </c>
      <c r="AS74">
        <v>57</v>
      </c>
      <c r="AT74">
        <v>56</v>
      </c>
      <c r="AU74">
        <v>59</v>
      </c>
      <c r="AV74">
        <v>65</v>
      </c>
      <c r="BD74">
        <v>287</v>
      </c>
      <c r="BF74" t="str">
        <f t="shared" si="63"/>
        <v>sim</v>
      </c>
      <c r="BG74" s="38">
        <v>204502</v>
      </c>
      <c r="BH74">
        <v>2</v>
      </c>
      <c r="BI74">
        <v>2</v>
      </c>
      <c r="BJ74">
        <v>2</v>
      </c>
      <c r="BK74">
        <v>2</v>
      </c>
      <c r="BL74">
        <v>2</v>
      </c>
      <c r="BT74">
        <v>10</v>
      </c>
      <c r="BW74" s="47">
        <v>431027</v>
      </c>
      <c r="BX74" s="47" t="s">
        <v>1054</v>
      </c>
    </row>
    <row r="75" spans="2:76" x14ac:dyDescent="0.25">
      <c r="B75" s="22">
        <v>2</v>
      </c>
      <c r="C75" s="23">
        <v>205001</v>
      </c>
      <c r="D75" s="24" t="s">
        <v>108</v>
      </c>
      <c r="E75" s="25">
        <f t="shared" si="33"/>
        <v>59</v>
      </c>
      <c r="F75" s="25">
        <f>Tabela4[[#This Row],[1º ano  LP]]</f>
        <v>59</v>
      </c>
      <c r="G75" s="27">
        <f t="shared" si="34"/>
        <v>4</v>
      </c>
      <c r="H75" s="27">
        <f>Tabela4[[#This Row],[1º ano - APLICADOR LP]]</f>
        <v>4</v>
      </c>
      <c r="I75" s="25">
        <f t="shared" si="35"/>
        <v>65</v>
      </c>
      <c r="J75" s="25">
        <f t="shared" si="36"/>
        <v>65</v>
      </c>
      <c r="K75" s="27">
        <f t="shared" si="37"/>
        <v>4</v>
      </c>
      <c r="L75" s="27">
        <f t="shared" si="38"/>
        <v>4</v>
      </c>
      <c r="M75" s="25">
        <f t="shared" si="39"/>
        <v>64</v>
      </c>
      <c r="N75" s="25">
        <f t="shared" si="40"/>
        <v>64</v>
      </c>
      <c r="O75" s="27">
        <f t="shared" si="41"/>
        <v>4</v>
      </c>
      <c r="P75" s="27">
        <f t="shared" si="42"/>
        <v>4</v>
      </c>
      <c r="Q75" s="25">
        <f t="shared" si="43"/>
        <v>45</v>
      </c>
      <c r="R75" s="25">
        <f t="shared" si="44"/>
        <v>45</v>
      </c>
      <c r="S75" s="25">
        <f t="shared" si="45"/>
        <v>36</v>
      </c>
      <c r="T75" s="25">
        <f t="shared" si="46"/>
        <v>36</v>
      </c>
      <c r="U75" s="25">
        <f t="shared" si="47"/>
        <v>56</v>
      </c>
      <c r="V75" s="25">
        <f t="shared" si="48"/>
        <v>56</v>
      </c>
      <c r="W75" s="25">
        <f t="shared" si="49"/>
        <v>56</v>
      </c>
      <c r="X75" s="25">
        <f t="shared" si="50"/>
        <v>56</v>
      </c>
      <c r="Y75" s="25">
        <f t="shared" si="51"/>
        <v>63</v>
      </c>
      <c r="Z75" s="25">
        <f t="shared" si="52"/>
        <v>63</v>
      </c>
      <c r="AA75" s="25">
        <f t="shared" si="53"/>
        <v>34</v>
      </c>
      <c r="AB75" s="25">
        <f t="shared" si="54"/>
        <v>34</v>
      </c>
      <c r="AC75" s="25">
        <f t="shared" si="55"/>
        <v>0</v>
      </c>
      <c r="AD75" s="25">
        <f t="shared" si="56"/>
        <v>0</v>
      </c>
      <c r="AE75" s="25">
        <f t="shared" si="57"/>
        <v>0</v>
      </c>
      <c r="AF75" s="27">
        <f t="shared" si="58"/>
        <v>0</v>
      </c>
      <c r="AG75" s="27">
        <f t="shared" si="59"/>
        <v>0</v>
      </c>
      <c r="AH75" s="27">
        <f t="shared" si="60"/>
        <v>0</v>
      </c>
      <c r="AI75" s="27">
        <f t="shared" si="61"/>
        <v>0</v>
      </c>
      <c r="AJ75" s="27">
        <f t="shared" si="62"/>
        <v>0</v>
      </c>
      <c r="AK75" s="26">
        <f>SUM(Tabela4[[#This Row],[1º ano  LP]:[Questionário Contextual Estudante]])</f>
        <v>980</v>
      </c>
      <c r="AM75">
        <f>IFERROR(IF(VLOOKUP(Tabela4[[#This Row],[Designação]],BW:BX,2,0)="SIM",SUM(AR75:AU75)+(4*(SUM(BH75:BK75))),0),0)</f>
        <v>0</v>
      </c>
      <c r="AN75">
        <f>IFERROR(IF(VLOOKUP(Tabela4[[#This Row],[Designação]],BW:BX,2,0)="SIM",SUM(AV75:BC75)+(4*(SUM(BL75:BS75))),0),0)</f>
        <v>0</v>
      </c>
      <c r="AO75">
        <f>IFERROR(VLOOKUP(Tabela4[[#This Row],[Designação]],BW:BX,2,0),0)</f>
        <v>0</v>
      </c>
      <c r="AP75" t="str">
        <f>IF(Tabela4[[#This Row],[Designação]]=AQ75,"SIM","NÃO")</f>
        <v>SIM</v>
      </c>
      <c r="AQ75" s="38">
        <v>205001</v>
      </c>
      <c r="AR75">
        <v>51</v>
      </c>
      <c r="AS75">
        <v>57</v>
      </c>
      <c r="AT75">
        <v>56</v>
      </c>
      <c r="AU75">
        <v>37</v>
      </c>
      <c r="AV75">
        <v>32</v>
      </c>
      <c r="AW75">
        <v>48</v>
      </c>
      <c r="AX75">
        <v>48</v>
      </c>
      <c r="AY75">
        <v>55</v>
      </c>
      <c r="AZ75">
        <v>30</v>
      </c>
      <c r="BD75">
        <v>414</v>
      </c>
      <c r="BF75" t="str">
        <f t="shared" si="63"/>
        <v>sim</v>
      </c>
      <c r="BG75" s="38">
        <v>205001</v>
      </c>
      <c r="BH75">
        <v>2</v>
      </c>
      <c r="BI75">
        <v>2</v>
      </c>
      <c r="BJ75">
        <v>2</v>
      </c>
      <c r="BK75">
        <v>2</v>
      </c>
      <c r="BL75">
        <v>1</v>
      </c>
      <c r="BM75">
        <v>2</v>
      </c>
      <c r="BN75">
        <v>2</v>
      </c>
      <c r="BO75">
        <v>2</v>
      </c>
      <c r="BP75">
        <v>1</v>
      </c>
      <c r="BT75">
        <v>16</v>
      </c>
      <c r="BW75">
        <v>431502</v>
      </c>
      <c r="BX75" t="s">
        <v>1054</v>
      </c>
    </row>
    <row r="76" spans="2:76" x14ac:dyDescent="0.25">
      <c r="B76" s="22">
        <v>2</v>
      </c>
      <c r="C76" s="23">
        <v>205003</v>
      </c>
      <c r="D76" s="24" t="s">
        <v>109</v>
      </c>
      <c r="E76" s="25">
        <f t="shared" si="33"/>
        <v>66</v>
      </c>
      <c r="F76" s="25">
        <f>Tabela4[[#This Row],[1º ano  LP]]</f>
        <v>66</v>
      </c>
      <c r="G76" s="27">
        <f t="shared" si="34"/>
        <v>4</v>
      </c>
      <c r="H76" s="27">
        <f>Tabela4[[#This Row],[1º ano - APLICADOR LP]]</f>
        <v>4</v>
      </c>
      <c r="I76" s="25">
        <f t="shared" si="35"/>
        <v>67</v>
      </c>
      <c r="J76" s="25">
        <f t="shared" si="36"/>
        <v>67</v>
      </c>
      <c r="K76" s="27">
        <f t="shared" si="37"/>
        <v>4</v>
      </c>
      <c r="L76" s="27">
        <f t="shared" si="38"/>
        <v>4</v>
      </c>
      <c r="M76" s="25">
        <f t="shared" si="39"/>
        <v>101</v>
      </c>
      <c r="N76" s="25">
        <f t="shared" si="40"/>
        <v>101</v>
      </c>
      <c r="O76" s="27">
        <f t="shared" si="41"/>
        <v>6</v>
      </c>
      <c r="P76" s="27">
        <f t="shared" si="42"/>
        <v>6</v>
      </c>
      <c r="Q76" s="25">
        <f t="shared" si="43"/>
        <v>69</v>
      </c>
      <c r="R76" s="25">
        <f t="shared" si="44"/>
        <v>69</v>
      </c>
      <c r="S76" s="25">
        <f t="shared" si="45"/>
        <v>68</v>
      </c>
      <c r="T76" s="25">
        <f t="shared" si="46"/>
        <v>68</v>
      </c>
      <c r="U76" s="25">
        <f t="shared" si="47"/>
        <v>0</v>
      </c>
      <c r="V76" s="25">
        <f t="shared" si="48"/>
        <v>0</v>
      </c>
      <c r="W76" s="25">
        <f t="shared" si="49"/>
        <v>0</v>
      </c>
      <c r="X76" s="25">
        <f t="shared" si="50"/>
        <v>0</v>
      </c>
      <c r="Y76" s="25">
        <f t="shared" si="51"/>
        <v>0</v>
      </c>
      <c r="Z76" s="25">
        <f t="shared" si="52"/>
        <v>0</v>
      </c>
      <c r="AA76" s="25">
        <f t="shared" si="53"/>
        <v>0</v>
      </c>
      <c r="AB76" s="25">
        <f t="shared" si="54"/>
        <v>0</v>
      </c>
      <c r="AC76" s="25">
        <f t="shared" si="55"/>
        <v>0</v>
      </c>
      <c r="AD76" s="25">
        <f t="shared" si="56"/>
        <v>0</v>
      </c>
      <c r="AE76" s="25">
        <f t="shared" si="57"/>
        <v>0</v>
      </c>
      <c r="AF76" s="27">
        <f t="shared" si="58"/>
        <v>0</v>
      </c>
      <c r="AG76" s="27">
        <f t="shared" si="59"/>
        <v>0</v>
      </c>
      <c r="AH76" s="27">
        <f t="shared" si="60"/>
        <v>0</v>
      </c>
      <c r="AI76" s="27">
        <f t="shared" si="61"/>
        <v>0</v>
      </c>
      <c r="AJ76" s="27">
        <f t="shared" si="62"/>
        <v>0</v>
      </c>
      <c r="AK76" s="26">
        <f>SUM(Tabela4[[#This Row],[1º ano  LP]:[Questionário Contextual Estudante]])</f>
        <v>770</v>
      </c>
      <c r="AM76">
        <f>IFERROR(IF(VLOOKUP(Tabela4[[#This Row],[Designação]],BW:BX,2,0)="SIM",SUM(AR76:AU76)+(4*(SUM(BH76:BK76))),0),0)</f>
        <v>0</v>
      </c>
      <c r="AN76">
        <f>IFERROR(IF(VLOOKUP(Tabela4[[#This Row],[Designação]],BW:BX,2,0)="SIM",SUM(AV76:BC76)+(4*(SUM(BL76:BS76))),0),0)</f>
        <v>0</v>
      </c>
      <c r="AO76">
        <f>IFERROR(VLOOKUP(Tabela4[[#This Row],[Designação]],BW:BX,2,0),0)</f>
        <v>0</v>
      </c>
      <c r="AP76" t="str">
        <f>IF(Tabela4[[#This Row],[Designação]]=AQ76,"SIM","NÃO")</f>
        <v>SIM</v>
      </c>
      <c r="AQ76" s="38">
        <v>205003</v>
      </c>
      <c r="AR76">
        <v>58</v>
      </c>
      <c r="AS76">
        <v>59</v>
      </c>
      <c r="AT76">
        <v>89</v>
      </c>
      <c r="AU76">
        <v>61</v>
      </c>
      <c r="AV76">
        <v>60</v>
      </c>
      <c r="BD76">
        <v>327</v>
      </c>
      <c r="BF76" t="str">
        <f t="shared" si="63"/>
        <v>sim</v>
      </c>
      <c r="BG76" s="38">
        <v>205003</v>
      </c>
      <c r="BH76">
        <v>2</v>
      </c>
      <c r="BI76">
        <v>2</v>
      </c>
      <c r="BJ76">
        <v>3</v>
      </c>
      <c r="BK76">
        <v>2</v>
      </c>
      <c r="BL76">
        <v>2</v>
      </c>
      <c r="BT76">
        <v>11</v>
      </c>
      <c r="BW76" s="47">
        <v>514003</v>
      </c>
      <c r="BX76" s="47" t="s">
        <v>1054</v>
      </c>
    </row>
    <row r="77" spans="2:76" x14ac:dyDescent="0.25">
      <c r="B77" s="22">
        <v>2</v>
      </c>
      <c r="C77" s="23">
        <v>205004</v>
      </c>
      <c r="D77" s="24" t="s">
        <v>110</v>
      </c>
      <c r="E77" s="25">
        <f t="shared" si="33"/>
        <v>25</v>
      </c>
      <c r="F77" s="25">
        <f>Tabela4[[#This Row],[1º ano  LP]]</f>
        <v>25</v>
      </c>
      <c r="G77" s="27">
        <f t="shared" si="34"/>
        <v>2</v>
      </c>
      <c r="H77" s="27">
        <f>Tabela4[[#This Row],[1º ano - APLICADOR LP]]</f>
        <v>2</v>
      </c>
      <c r="I77" s="25">
        <f t="shared" si="35"/>
        <v>33</v>
      </c>
      <c r="J77" s="25">
        <f t="shared" si="36"/>
        <v>33</v>
      </c>
      <c r="K77" s="27">
        <f t="shared" si="37"/>
        <v>2</v>
      </c>
      <c r="L77" s="27">
        <f t="shared" si="38"/>
        <v>2</v>
      </c>
      <c r="M77" s="25">
        <f t="shared" si="39"/>
        <v>34</v>
      </c>
      <c r="N77" s="25">
        <f t="shared" si="40"/>
        <v>34</v>
      </c>
      <c r="O77" s="27">
        <f t="shared" si="41"/>
        <v>2</v>
      </c>
      <c r="P77" s="27">
        <f t="shared" si="42"/>
        <v>2</v>
      </c>
      <c r="Q77" s="25">
        <f t="shared" si="43"/>
        <v>51</v>
      </c>
      <c r="R77" s="25">
        <f t="shared" si="44"/>
        <v>51</v>
      </c>
      <c r="S77" s="25">
        <f t="shared" si="45"/>
        <v>61</v>
      </c>
      <c r="T77" s="25">
        <f t="shared" si="46"/>
        <v>61</v>
      </c>
      <c r="U77" s="25">
        <f t="shared" si="47"/>
        <v>65</v>
      </c>
      <c r="V77" s="25">
        <f t="shared" si="48"/>
        <v>65</v>
      </c>
      <c r="W77" s="25">
        <f t="shared" si="49"/>
        <v>43</v>
      </c>
      <c r="X77" s="25">
        <f t="shared" si="50"/>
        <v>43</v>
      </c>
      <c r="Y77" s="25">
        <f t="shared" si="51"/>
        <v>62</v>
      </c>
      <c r="Z77" s="25">
        <f t="shared" si="52"/>
        <v>62</v>
      </c>
      <c r="AA77" s="25">
        <f t="shared" si="53"/>
        <v>75</v>
      </c>
      <c r="AB77" s="25">
        <f t="shared" si="54"/>
        <v>75</v>
      </c>
      <c r="AC77" s="25">
        <f t="shared" si="55"/>
        <v>0</v>
      </c>
      <c r="AD77" s="25">
        <f t="shared" si="56"/>
        <v>0</v>
      </c>
      <c r="AE77" s="25">
        <f t="shared" si="57"/>
        <v>0</v>
      </c>
      <c r="AF77" s="27">
        <f t="shared" si="58"/>
        <v>0</v>
      </c>
      <c r="AG77" s="27">
        <f t="shared" si="59"/>
        <v>0</v>
      </c>
      <c r="AH77" s="27">
        <f t="shared" si="60"/>
        <v>0</v>
      </c>
      <c r="AI77" s="27">
        <f t="shared" si="61"/>
        <v>0</v>
      </c>
      <c r="AJ77" s="27">
        <f t="shared" si="62"/>
        <v>0</v>
      </c>
      <c r="AK77" s="26">
        <f>SUM(Tabela4[[#This Row],[1º ano  LP]:[Questionário Contextual Estudante]])</f>
        <v>910</v>
      </c>
      <c r="AM77">
        <f>IFERROR(IF(VLOOKUP(Tabela4[[#This Row],[Designação]],BW:BX,2,0)="SIM",SUM(AR77:AU77)+(4*(SUM(BH77:BK77))),0),0)</f>
        <v>0</v>
      </c>
      <c r="AN77">
        <f>IFERROR(IF(VLOOKUP(Tabela4[[#This Row],[Designação]],BW:BX,2,0)="SIM",SUM(AV77:BC77)+(4*(SUM(BL77:BS77))),0),0)</f>
        <v>0</v>
      </c>
      <c r="AO77">
        <f>IFERROR(VLOOKUP(Tabela4[[#This Row],[Designação]],BW:BX,2,0),0)</f>
        <v>0</v>
      </c>
      <c r="AP77" t="str">
        <f>IF(Tabela4[[#This Row],[Designação]]=AQ77,"SIM","NÃO")</f>
        <v>SIM</v>
      </c>
      <c r="AQ77" s="38">
        <v>205004</v>
      </c>
      <c r="AR77">
        <v>21</v>
      </c>
      <c r="AS77">
        <v>29</v>
      </c>
      <c r="AT77">
        <v>30</v>
      </c>
      <c r="AU77">
        <v>43</v>
      </c>
      <c r="AV77">
        <v>53</v>
      </c>
      <c r="AW77">
        <v>57</v>
      </c>
      <c r="AX77">
        <v>39</v>
      </c>
      <c r="AY77">
        <v>54</v>
      </c>
      <c r="AZ77">
        <v>67</v>
      </c>
      <c r="BD77">
        <v>393</v>
      </c>
      <c r="BF77" t="str">
        <f t="shared" si="63"/>
        <v>sim</v>
      </c>
      <c r="BG77" s="38">
        <v>205004</v>
      </c>
      <c r="BH77">
        <v>1</v>
      </c>
      <c r="BI77">
        <v>1</v>
      </c>
      <c r="BJ77">
        <v>1</v>
      </c>
      <c r="BK77">
        <v>2</v>
      </c>
      <c r="BL77">
        <v>2</v>
      </c>
      <c r="BM77">
        <v>2</v>
      </c>
      <c r="BN77">
        <v>1</v>
      </c>
      <c r="BO77">
        <v>2</v>
      </c>
      <c r="BP77">
        <v>2</v>
      </c>
      <c r="BT77">
        <v>14</v>
      </c>
      <c r="BW77">
        <v>514005</v>
      </c>
      <c r="BX77" t="s">
        <v>1054</v>
      </c>
    </row>
    <row r="78" spans="2:76" x14ac:dyDescent="0.25">
      <c r="B78" s="22">
        <v>2</v>
      </c>
      <c r="C78" s="23">
        <v>205006</v>
      </c>
      <c r="D78" s="24" t="s">
        <v>111</v>
      </c>
      <c r="E78" s="25">
        <f t="shared" si="33"/>
        <v>29</v>
      </c>
      <c r="F78" s="25">
        <f>Tabela4[[#This Row],[1º ano  LP]]</f>
        <v>29</v>
      </c>
      <c r="G78" s="27">
        <f t="shared" si="34"/>
        <v>2</v>
      </c>
      <c r="H78" s="27">
        <f>Tabela4[[#This Row],[1º ano - APLICADOR LP]]</f>
        <v>2</v>
      </c>
      <c r="I78" s="25">
        <f t="shared" si="35"/>
        <v>31</v>
      </c>
      <c r="J78" s="25">
        <f t="shared" si="36"/>
        <v>31</v>
      </c>
      <c r="K78" s="27">
        <f t="shared" si="37"/>
        <v>2</v>
      </c>
      <c r="L78" s="27">
        <f t="shared" si="38"/>
        <v>2</v>
      </c>
      <c r="M78" s="25">
        <f t="shared" si="39"/>
        <v>31</v>
      </c>
      <c r="N78" s="25">
        <f t="shared" si="40"/>
        <v>31</v>
      </c>
      <c r="O78" s="27">
        <f t="shared" si="41"/>
        <v>2</v>
      </c>
      <c r="P78" s="27">
        <f t="shared" si="42"/>
        <v>2</v>
      </c>
      <c r="Q78" s="25">
        <f t="shared" si="43"/>
        <v>31</v>
      </c>
      <c r="R78" s="25">
        <f t="shared" si="44"/>
        <v>31</v>
      </c>
      <c r="S78" s="25">
        <f t="shared" si="45"/>
        <v>30</v>
      </c>
      <c r="T78" s="25">
        <f t="shared" si="46"/>
        <v>30</v>
      </c>
      <c r="U78" s="25">
        <f t="shared" si="47"/>
        <v>0</v>
      </c>
      <c r="V78" s="25">
        <f t="shared" si="48"/>
        <v>0</v>
      </c>
      <c r="W78" s="25">
        <f t="shared" si="49"/>
        <v>0</v>
      </c>
      <c r="X78" s="25">
        <f t="shared" si="50"/>
        <v>0</v>
      </c>
      <c r="Y78" s="25">
        <f t="shared" si="51"/>
        <v>0</v>
      </c>
      <c r="Z78" s="25">
        <f t="shared" si="52"/>
        <v>0</v>
      </c>
      <c r="AA78" s="25">
        <f t="shared" si="53"/>
        <v>0</v>
      </c>
      <c r="AB78" s="25">
        <f t="shared" si="54"/>
        <v>0</v>
      </c>
      <c r="AC78" s="25">
        <f t="shared" si="55"/>
        <v>0</v>
      </c>
      <c r="AD78" s="25">
        <f t="shared" si="56"/>
        <v>0</v>
      </c>
      <c r="AE78" s="25">
        <f t="shared" si="57"/>
        <v>0</v>
      </c>
      <c r="AF78" s="27">
        <f t="shared" si="58"/>
        <v>0</v>
      </c>
      <c r="AG78" s="27">
        <f t="shared" si="59"/>
        <v>0</v>
      </c>
      <c r="AH78" s="27">
        <f t="shared" si="60"/>
        <v>0</v>
      </c>
      <c r="AI78" s="27">
        <f t="shared" si="61"/>
        <v>0</v>
      </c>
      <c r="AJ78" s="27">
        <f t="shared" si="62"/>
        <v>0</v>
      </c>
      <c r="AK78" s="26">
        <f>SUM(Tabela4[[#This Row],[1º ano  LP]:[Questionário Contextual Estudante]])</f>
        <v>316</v>
      </c>
      <c r="AM78">
        <f>IFERROR(IF(VLOOKUP(Tabela4[[#This Row],[Designação]],BW:BX,2,0)="SIM",SUM(AR78:AU78)+(4*(SUM(BH78:BK78))),0),0)</f>
        <v>0</v>
      </c>
      <c r="AN78">
        <f>IFERROR(IF(VLOOKUP(Tabela4[[#This Row],[Designação]],BW:BX,2,0)="SIM",SUM(AV78:BC78)+(4*(SUM(BL78:BS78))),0),0)</f>
        <v>0</v>
      </c>
      <c r="AO78">
        <f>IFERROR(VLOOKUP(Tabela4[[#This Row],[Designação]],BW:BX,2,0),0)</f>
        <v>0</v>
      </c>
      <c r="AP78" t="str">
        <f>IF(Tabela4[[#This Row],[Designação]]=AQ78,"SIM","NÃO")</f>
        <v>SIM</v>
      </c>
      <c r="AQ78" s="38">
        <v>205006</v>
      </c>
      <c r="AR78">
        <v>25</v>
      </c>
      <c r="AS78">
        <v>27</v>
      </c>
      <c r="AT78">
        <v>27</v>
      </c>
      <c r="AU78">
        <v>27</v>
      </c>
      <c r="AV78">
        <v>26</v>
      </c>
      <c r="BD78">
        <v>132</v>
      </c>
      <c r="BF78" t="str">
        <f t="shared" si="63"/>
        <v>sim</v>
      </c>
      <c r="BG78" s="38">
        <v>205006</v>
      </c>
      <c r="BH78">
        <v>1</v>
      </c>
      <c r="BI78">
        <v>1</v>
      </c>
      <c r="BJ78">
        <v>1</v>
      </c>
      <c r="BK78">
        <v>1</v>
      </c>
      <c r="BL78">
        <v>1</v>
      </c>
      <c r="BT78">
        <v>5</v>
      </c>
      <c r="BW78" s="47">
        <v>514015</v>
      </c>
      <c r="BX78" s="47" t="s">
        <v>1054</v>
      </c>
    </row>
    <row r="79" spans="2:76" x14ac:dyDescent="0.25">
      <c r="B79" s="22">
        <v>2</v>
      </c>
      <c r="C79" s="23">
        <v>205007</v>
      </c>
      <c r="D79" s="24" t="s">
        <v>112</v>
      </c>
      <c r="E79" s="25">
        <f t="shared" si="33"/>
        <v>28</v>
      </c>
      <c r="F79" s="25">
        <f>Tabela4[[#This Row],[1º ano  LP]]</f>
        <v>28</v>
      </c>
      <c r="G79" s="27">
        <f t="shared" si="34"/>
        <v>2</v>
      </c>
      <c r="H79" s="27">
        <f>Tabela4[[#This Row],[1º ano - APLICADOR LP]]</f>
        <v>2</v>
      </c>
      <c r="I79" s="25">
        <f t="shared" si="35"/>
        <v>27</v>
      </c>
      <c r="J79" s="25">
        <f t="shared" si="36"/>
        <v>27</v>
      </c>
      <c r="K79" s="27">
        <f t="shared" si="37"/>
        <v>2</v>
      </c>
      <c r="L79" s="27">
        <f t="shared" si="38"/>
        <v>2</v>
      </c>
      <c r="M79" s="25">
        <f t="shared" si="39"/>
        <v>37</v>
      </c>
      <c r="N79" s="25">
        <f t="shared" si="40"/>
        <v>37</v>
      </c>
      <c r="O79" s="27">
        <f t="shared" si="41"/>
        <v>2</v>
      </c>
      <c r="P79" s="27">
        <f t="shared" si="42"/>
        <v>2</v>
      </c>
      <c r="Q79" s="25">
        <f t="shared" si="43"/>
        <v>27</v>
      </c>
      <c r="R79" s="25">
        <f t="shared" si="44"/>
        <v>27</v>
      </c>
      <c r="S79" s="25">
        <f t="shared" si="45"/>
        <v>32</v>
      </c>
      <c r="T79" s="25">
        <f t="shared" si="46"/>
        <v>32</v>
      </c>
      <c r="U79" s="25">
        <f t="shared" si="47"/>
        <v>41</v>
      </c>
      <c r="V79" s="25">
        <f t="shared" si="48"/>
        <v>41</v>
      </c>
      <c r="W79" s="25">
        <f t="shared" si="49"/>
        <v>0</v>
      </c>
      <c r="X79" s="25">
        <f t="shared" si="50"/>
        <v>0</v>
      </c>
      <c r="Y79" s="25">
        <f t="shared" si="51"/>
        <v>0</v>
      </c>
      <c r="Z79" s="25">
        <f t="shared" si="52"/>
        <v>0</v>
      </c>
      <c r="AA79" s="25">
        <f t="shared" si="53"/>
        <v>0</v>
      </c>
      <c r="AB79" s="25">
        <f t="shared" si="54"/>
        <v>0</v>
      </c>
      <c r="AC79" s="25">
        <f t="shared" si="55"/>
        <v>0</v>
      </c>
      <c r="AD79" s="25">
        <f t="shared" si="56"/>
        <v>0</v>
      </c>
      <c r="AE79" s="25">
        <f t="shared" si="57"/>
        <v>0</v>
      </c>
      <c r="AF79" s="27">
        <f t="shared" si="58"/>
        <v>0</v>
      </c>
      <c r="AG79" s="27">
        <f t="shared" si="59"/>
        <v>0</v>
      </c>
      <c r="AH79" s="27">
        <f t="shared" si="60"/>
        <v>0</v>
      </c>
      <c r="AI79" s="27">
        <f t="shared" si="61"/>
        <v>119</v>
      </c>
      <c r="AJ79" s="27">
        <f t="shared" si="62"/>
        <v>73</v>
      </c>
      <c r="AK79" s="26">
        <f>SUM(Tabela4[[#This Row],[1º ano  LP]:[Questionário Contextual Estudante]])</f>
        <v>588</v>
      </c>
      <c r="AM79">
        <f>IFERROR(IF(VLOOKUP(Tabela4[[#This Row],[Designação]],BW:BX,2,0)="SIM",SUM(AR79:AU79)+(4*(SUM(BH79:BK79))),0),0)</f>
        <v>119</v>
      </c>
      <c r="AN79">
        <f>IFERROR(IF(VLOOKUP(Tabela4[[#This Row],[Designação]],BW:BX,2,0)="SIM",SUM(AV79:BC79)+(4*(SUM(BL79:BS79))),0),0)</f>
        <v>73</v>
      </c>
      <c r="AO79" t="str">
        <f>IFERROR(VLOOKUP(Tabela4[[#This Row],[Designação]],BW:BX,2,0),0)</f>
        <v>SIM</v>
      </c>
      <c r="AP79" t="str">
        <f>IF(Tabela4[[#This Row],[Designação]]=AQ79,"SIM","NÃO")</f>
        <v>SIM</v>
      </c>
      <c r="AQ79" s="38">
        <v>205007</v>
      </c>
      <c r="AR79">
        <v>24</v>
      </c>
      <c r="AS79">
        <v>23</v>
      </c>
      <c r="AT79">
        <v>33</v>
      </c>
      <c r="AU79">
        <v>23</v>
      </c>
      <c r="AV79">
        <v>28</v>
      </c>
      <c r="AW79">
        <v>37</v>
      </c>
      <c r="BD79">
        <v>168</v>
      </c>
      <c r="BF79" t="str">
        <f t="shared" si="63"/>
        <v>sim</v>
      </c>
      <c r="BG79" s="38">
        <v>205007</v>
      </c>
      <c r="BH79">
        <v>1</v>
      </c>
      <c r="BI79">
        <v>1</v>
      </c>
      <c r="BJ79">
        <v>1</v>
      </c>
      <c r="BK79">
        <v>1</v>
      </c>
      <c r="BL79">
        <v>1</v>
      </c>
      <c r="BM79">
        <v>1</v>
      </c>
      <c r="BT79">
        <v>6</v>
      </c>
      <c r="BW79">
        <v>514025</v>
      </c>
      <c r="BX79" t="s">
        <v>1054</v>
      </c>
    </row>
    <row r="80" spans="2:76" x14ac:dyDescent="0.25">
      <c r="B80" s="22">
        <v>2</v>
      </c>
      <c r="C80" s="23">
        <v>205008</v>
      </c>
      <c r="D80" s="24" t="s">
        <v>113</v>
      </c>
      <c r="E80" s="25">
        <f t="shared" si="33"/>
        <v>27</v>
      </c>
      <c r="F80" s="25">
        <f>Tabela4[[#This Row],[1º ano  LP]]</f>
        <v>27</v>
      </c>
      <c r="G80" s="27">
        <f t="shared" si="34"/>
        <v>2</v>
      </c>
      <c r="H80" s="27">
        <f>Tabela4[[#This Row],[1º ano - APLICADOR LP]]</f>
        <v>2</v>
      </c>
      <c r="I80" s="25">
        <f t="shared" si="35"/>
        <v>33</v>
      </c>
      <c r="J80" s="25">
        <f t="shared" si="36"/>
        <v>33</v>
      </c>
      <c r="K80" s="27">
        <f t="shared" si="37"/>
        <v>2</v>
      </c>
      <c r="L80" s="27">
        <f t="shared" si="38"/>
        <v>2</v>
      </c>
      <c r="M80" s="25">
        <f t="shared" si="39"/>
        <v>31</v>
      </c>
      <c r="N80" s="25">
        <f t="shared" si="40"/>
        <v>31</v>
      </c>
      <c r="O80" s="27">
        <f t="shared" si="41"/>
        <v>2</v>
      </c>
      <c r="P80" s="27">
        <f t="shared" si="42"/>
        <v>2</v>
      </c>
      <c r="Q80" s="25">
        <f t="shared" si="43"/>
        <v>30</v>
      </c>
      <c r="R80" s="25">
        <f t="shared" si="44"/>
        <v>30</v>
      </c>
      <c r="S80" s="25">
        <f t="shared" si="45"/>
        <v>38</v>
      </c>
      <c r="T80" s="25">
        <f t="shared" si="46"/>
        <v>38</v>
      </c>
      <c r="U80" s="25">
        <f t="shared" si="47"/>
        <v>98</v>
      </c>
      <c r="V80" s="25">
        <f t="shared" si="48"/>
        <v>98</v>
      </c>
      <c r="W80" s="25">
        <f t="shared" si="49"/>
        <v>81</v>
      </c>
      <c r="X80" s="25">
        <f t="shared" si="50"/>
        <v>81</v>
      </c>
      <c r="Y80" s="25">
        <f t="shared" si="51"/>
        <v>87</v>
      </c>
      <c r="Z80" s="25">
        <f t="shared" si="52"/>
        <v>87</v>
      </c>
      <c r="AA80" s="25">
        <f t="shared" si="53"/>
        <v>85</v>
      </c>
      <c r="AB80" s="25">
        <f t="shared" si="54"/>
        <v>85</v>
      </c>
      <c r="AC80" s="25">
        <f t="shared" si="55"/>
        <v>0</v>
      </c>
      <c r="AD80" s="25">
        <f t="shared" si="56"/>
        <v>0</v>
      </c>
      <c r="AE80" s="25">
        <f t="shared" si="57"/>
        <v>30</v>
      </c>
      <c r="AF80" s="27">
        <f t="shared" si="58"/>
        <v>30</v>
      </c>
      <c r="AG80" s="27">
        <f t="shared" si="59"/>
        <v>0</v>
      </c>
      <c r="AH80" s="27">
        <f t="shared" si="60"/>
        <v>0</v>
      </c>
      <c r="AI80" s="27">
        <f t="shared" si="61"/>
        <v>0</v>
      </c>
      <c r="AJ80" s="27">
        <f t="shared" si="62"/>
        <v>0</v>
      </c>
      <c r="AK80" s="26">
        <f>SUM(Tabela4[[#This Row],[1º ano  LP]:[Questionário Contextual Estudante]])</f>
        <v>1092</v>
      </c>
      <c r="AM80">
        <f>IFERROR(IF(VLOOKUP(Tabela4[[#This Row],[Designação]],BW:BX,2,0)="SIM",SUM(AR80:AU80)+(4*(SUM(BH80:BK80))),0),0)</f>
        <v>0</v>
      </c>
      <c r="AN80">
        <f>IFERROR(IF(VLOOKUP(Tabela4[[#This Row],[Designação]],BW:BX,2,0)="SIM",SUM(AV80:BC80)+(4*(SUM(BL80:BS80))),0),0)</f>
        <v>0</v>
      </c>
      <c r="AO80">
        <f>IFERROR(VLOOKUP(Tabela4[[#This Row],[Designação]],BW:BX,2,0),0)</f>
        <v>0</v>
      </c>
      <c r="AP80" t="str">
        <f>IF(Tabela4[[#This Row],[Designação]]=AQ80,"SIM","NÃO")</f>
        <v>SIM</v>
      </c>
      <c r="AQ80" s="38">
        <v>205008</v>
      </c>
      <c r="AR80">
        <v>23</v>
      </c>
      <c r="AS80">
        <v>29</v>
      </c>
      <c r="AT80">
        <v>27</v>
      </c>
      <c r="AU80">
        <v>26</v>
      </c>
      <c r="AV80">
        <v>34</v>
      </c>
      <c r="AW80">
        <v>86</v>
      </c>
      <c r="AX80">
        <v>73</v>
      </c>
      <c r="AY80">
        <v>79</v>
      </c>
      <c r="AZ80">
        <v>77</v>
      </c>
      <c r="BB80">
        <v>26</v>
      </c>
      <c r="BD80">
        <v>480</v>
      </c>
      <c r="BF80" t="str">
        <f t="shared" si="63"/>
        <v>sim</v>
      </c>
      <c r="BG80" s="38">
        <v>205008</v>
      </c>
      <c r="BH80">
        <v>1</v>
      </c>
      <c r="BI80">
        <v>1</v>
      </c>
      <c r="BJ80">
        <v>1</v>
      </c>
      <c r="BK80">
        <v>1</v>
      </c>
      <c r="BL80">
        <v>1</v>
      </c>
      <c r="BM80">
        <v>3</v>
      </c>
      <c r="BN80">
        <v>2</v>
      </c>
      <c r="BO80">
        <v>2</v>
      </c>
      <c r="BP80">
        <v>2</v>
      </c>
      <c r="BR80">
        <v>1</v>
      </c>
      <c r="BT80">
        <v>15</v>
      </c>
      <c r="BW80" s="47">
        <v>514028</v>
      </c>
      <c r="BX80" s="47" t="s">
        <v>1054</v>
      </c>
    </row>
    <row r="81" spans="2:76" x14ac:dyDescent="0.25">
      <c r="B81" s="22">
        <v>2</v>
      </c>
      <c r="C81" s="23">
        <v>205009</v>
      </c>
      <c r="D81" s="24" t="s">
        <v>114</v>
      </c>
      <c r="E81" s="25">
        <f t="shared" si="33"/>
        <v>0</v>
      </c>
      <c r="F81" s="25">
        <f>Tabela4[[#This Row],[1º ano  LP]]</f>
        <v>0</v>
      </c>
      <c r="G81" s="27">
        <f t="shared" si="34"/>
        <v>0</v>
      </c>
      <c r="H81" s="27">
        <f>Tabela4[[#This Row],[1º ano - APLICADOR LP]]</f>
        <v>0</v>
      </c>
      <c r="I81" s="25">
        <f t="shared" si="35"/>
        <v>0</v>
      </c>
      <c r="J81" s="25">
        <f t="shared" si="36"/>
        <v>0</v>
      </c>
      <c r="K81" s="27">
        <f t="shared" si="37"/>
        <v>0</v>
      </c>
      <c r="L81" s="27">
        <f t="shared" si="38"/>
        <v>0</v>
      </c>
      <c r="M81" s="25">
        <f t="shared" si="39"/>
        <v>0</v>
      </c>
      <c r="N81" s="25">
        <f t="shared" si="40"/>
        <v>0</v>
      </c>
      <c r="O81" s="27">
        <f t="shared" si="41"/>
        <v>0</v>
      </c>
      <c r="P81" s="27">
        <f t="shared" si="42"/>
        <v>0</v>
      </c>
      <c r="Q81" s="25">
        <f t="shared" si="43"/>
        <v>0</v>
      </c>
      <c r="R81" s="25">
        <f t="shared" si="44"/>
        <v>0</v>
      </c>
      <c r="S81" s="25">
        <f t="shared" si="45"/>
        <v>0</v>
      </c>
      <c r="T81" s="25">
        <f t="shared" si="46"/>
        <v>0</v>
      </c>
      <c r="U81" s="25">
        <f t="shared" si="47"/>
        <v>122</v>
      </c>
      <c r="V81" s="25">
        <f t="shared" si="48"/>
        <v>122</v>
      </c>
      <c r="W81" s="25">
        <f t="shared" si="49"/>
        <v>73</v>
      </c>
      <c r="X81" s="25">
        <f t="shared" si="50"/>
        <v>73</v>
      </c>
      <c r="Y81" s="25">
        <f t="shared" si="51"/>
        <v>72</v>
      </c>
      <c r="Z81" s="25">
        <f t="shared" si="52"/>
        <v>72</v>
      </c>
      <c r="AA81" s="25">
        <f t="shared" si="53"/>
        <v>89</v>
      </c>
      <c r="AB81" s="25">
        <f t="shared" si="54"/>
        <v>89</v>
      </c>
      <c r="AC81" s="25">
        <f t="shared" si="55"/>
        <v>0</v>
      </c>
      <c r="AD81" s="25">
        <f t="shared" si="56"/>
        <v>0</v>
      </c>
      <c r="AE81" s="25">
        <f t="shared" si="57"/>
        <v>29</v>
      </c>
      <c r="AF81" s="27">
        <f t="shared" si="58"/>
        <v>29</v>
      </c>
      <c r="AG81" s="27">
        <f t="shared" si="59"/>
        <v>0</v>
      </c>
      <c r="AH81" s="27">
        <f t="shared" si="60"/>
        <v>0</v>
      </c>
      <c r="AI81" s="27">
        <f t="shared" si="61"/>
        <v>0</v>
      </c>
      <c r="AJ81" s="27">
        <f t="shared" si="62"/>
        <v>0</v>
      </c>
      <c r="AK81" s="26">
        <f>SUM(Tabela4[[#This Row],[1º ano  LP]:[Questionário Contextual Estudante]])</f>
        <v>770</v>
      </c>
      <c r="AM81">
        <f>IFERROR(IF(VLOOKUP(Tabela4[[#This Row],[Designação]],BW:BX,2,0)="SIM",SUM(AR81:AU81)+(4*(SUM(BH81:BK81))),0),0)</f>
        <v>0</v>
      </c>
      <c r="AN81">
        <f>IFERROR(IF(VLOOKUP(Tabela4[[#This Row],[Designação]],BW:BX,2,0)="SIM",SUM(AV81:BC81)+(4*(SUM(BL81:BS81))),0),0)</f>
        <v>0</v>
      </c>
      <c r="AO81">
        <f>IFERROR(VLOOKUP(Tabela4[[#This Row],[Designação]],BW:BX,2,0),0)</f>
        <v>0</v>
      </c>
      <c r="AP81" t="str">
        <f>IF(Tabela4[[#This Row],[Designação]]=AQ81,"SIM","NÃO")</f>
        <v>SIM</v>
      </c>
      <c r="AQ81" s="38">
        <v>205009</v>
      </c>
      <c r="AW81">
        <v>106</v>
      </c>
      <c r="AX81">
        <v>65</v>
      </c>
      <c r="AY81">
        <v>64</v>
      </c>
      <c r="AZ81">
        <v>77</v>
      </c>
      <c r="BB81">
        <v>25</v>
      </c>
      <c r="BD81">
        <v>337</v>
      </c>
      <c r="BF81" t="str">
        <f t="shared" si="63"/>
        <v>sim</v>
      </c>
      <c r="BG81" s="38">
        <v>205009</v>
      </c>
      <c r="BM81">
        <v>4</v>
      </c>
      <c r="BN81">
        <v>2</v>
      </c>
      <c r="BO81">
        <v>2</v>
      </c>
      <c r="BP81">
        <v>3</v>
      </c>
      <c r="BR81">
        <v>1</v>
      </c>
      <c r="BT81">
        <v>12</v>
      </c>
      <c r="BW81">
        <v>514031</v>
      </c>
      <c r="BX81" t="s">
        <v>1054</v>
      </c>
    </row>
    <row r="82" spans="2:76" x14ac:dyDescent="0.25">
      <c r="B82" s="22">
        <v>2</v>
      </c>
      <c r="C82" s="23">
        <v>206001</v>
      </c>
      <c r="D82" s="24" t="s">
        <v>115</v>
      </c>
      <c r="E82" s="25">
        <f t="shared" si="33"/>
        <v>79</v>
      </c>
      <c r="F82" s="25">
        <f>Tabela4[[#This Row],[1º ano  LP]]</f>
        <v>79</v>
      </c>
      <c r="G82" s="27">
        <f t="shared" si="34"/>
        <v>6</v>
      </c>
      <c r="H82" s="27">
        <f>Tabela4[[#This Row],[1º ano - APLICADOR LP]]</f>
        <v>6</v>
      </c>
      <c r="I82" s="25">
        <f t="shared" si="35"/>
        <v>57</v>
      </c>
      <c r="J82" s="25">
        <f t="shared" si="36"/>
        <v>57</v>
      </c>
      <c r="K82" s="27">
        <f t="shared" si="37"/>
        <v>4</v>
      </c>
      <c r="L82" s="27">
        <f t="shared" si="38"/>
        <v>4</v>
      </c>
      <c r="M82" s="25">
        <f t="shared" si="39"/>
        <v>86</v>
      </c>
      <c r="N82" s="25">
        <f t="shared" si="40"/>
        <v>86</v>
      </c>
      <c r="O82" s="27">
        <f t="shared" si="41"/>
        <v>6</v>
      </c>
      <c r="P82" s="27">
        <f t="shared" si="42"/>
        <v>6</v>
      </c>
      <c r="Q82" s="25">
        <f t="shared" si="43"/>
        <v>0</v>
      </c>
      <c r="R82" s="25">
        <f t="shared" si="44"/>
        <v>0</v>
      </c>
      <c r="S82" s="25">
        <f t="shared" si="45"/>
        <v>0</v>
      </c>
      <c r="T82" s="25">
        <f t="shared" si="46"/>
        <v>0</v>
      </c>
      <c r="U82" s="25">
        <f t="shared" si="47"/>
        <v>0</v>
      </c>
      <c r="V82" s="25">
        <f t="shared" si="48"/>
        <v>0</v>
      </c>
      <c r="W82" s="25">
        <f t="shared" si="49"/>
        <v>0</v>
      </c>
      <c r="X82" s="25">
        <f t="shared" si="50"/>
        <v>0</v>
      </c>
      <c r="Y82" s="25">
        <f t="shared" si="51"/>
        <v>0</v>
      </c>
      <c r="Z82" s="25">
        <f t="shared" si="52"/>
        <v>0</v>
      </c>
      <c r="AA82" s="25">
        <f t="shared" si="53"/>
        <v>0</v>
      </c>
      <c r="AB82" s="25">
        <f t="shared" si="54"/>
        <v>0</v>
      </c>
      <c r="AC82" s="25">
        <f t="shared" si="55"/>
        <v>0</v>
      </c>
      <c r="AD82" s="25">
        <f t="shared" si="56"/>
        <v>0</v>
      </c>
      <c r="AE82" s="25">
        <f t="shared" si="57"/>
        <v>0</v>
      </c>
      <c r="AF82" s="27">
        <f t="shared" si="58"/>
        <v>0</v>
      </c>
      <c r="AG82" s="27">
        <f t="shared" si="59"/>
        <v>0</v>
      </c>
      <c r="AH82" s="27">
        <f t="shared" si="60"/>
        <v>0</v>
      </c>
      <c r="AI82" s="27">
        <f t="shared" si="61"/>
        <v>0</v>
      </c>
      <c r="AJ82" s="27">
        <f t="shared" si="62"/>
        <v>0</v>
      </c>
      <c r="AK82" s="26">
        <f>SUM(Tabela4[[#This Row],[1º ano  LP]:[Questionário Contextual Estudante]])</f>
        <v>476</v>
      </c>
      <c r="AM82">
        <f>IFERROR(IF(VLOOKUP(Tabela4[[#This Row],[Designação]],BW:BX,2,0)="SIM",SUM(AR82:AU82)+(4*(SUM(BH82:BK82))),0),0)</f>
        <v>0</v>
      </c>
      <c r="AN82">
        <f>IFERROR(IF(VLOOKUP(Tabela4[[#This Row],[Designação]],BW:BX,2,0)="SIM",SUM(AV82:BC82)+(4*(SUM(BL82:BS82))),0),0)</f>
        <v>0</v>
      </c>
      <c r="AO82">
        <f>IFERROR(VLOOKUP(Tabela4[[#This Row],[Designação]],BW:BX,2,0),0)</f>
        <v>0</v>
      </c>
      <c r="AP82" t="str">
        <f>IF(Tabela4[[#This Row],[Designação]]=AQ82,"SIM","NÃO")</f>
        <v>SIM</v>
      </c>
      <c r="AQ82" s="38">
        <v>206001</v>
      </c>
      <c r="AR82">
        <v>67</v>
      </c>
      <c r="AS82">
        <v>49</v>
      </c>
      <c r="AT82">
        <v>74</v>
      </c>
      <c r="BD82">
        <v>190</v>
      </c>
      <c r="BF82" t="str">
        <f t="shared" si="63"/>
        <v>sim</v>
      </c>
      <c r="BG82" s="38">
        <v>206001</v>
      </c>
      <c r="BH82">
        <v>3</v>
      </c>
      <c r="BI82">
        <v>2</v>
      </c>
      <c r="BJ82">
        <v>3</v>
      </c>
      <c r="BT82">
        <v>8</v>
      </c>
      <c r="BW82" s="47">
        <v>515001</v>
      </c>
      <c r="BX82" s="47" t="s">
        <v>1054</v>
      </c>
    </row>
    <row r="83" spans="2:76" x14ac:dyDescent="0.25">
      <c r="B83" s="22">
        <v>2</v>
      </c>
      <c r="C83" s="23">
        <v>206002</v>
      </c>
      <c r="D83" s="24" t="s">
        <v>116</v>
      </c>
      <c r="E83" s="25">
        <f t="shared" si="33"/>
        <v>0</v>
      </c>
      <c r="F83" s="25">
        <f>Tabela4[[#This Row],[1º ano  LP]]</f>
        <v>0</v>
      </c>
      <c r="G83" s="27">
        <f t="shared" si="34"/>
        <v>0</v>
      </c>
      <c r="H83" s="27">
        <f>Tabela4[[#This Row],[1º ano - APLICADOR LP]]</f>
        <v>0</v>
      </c>
      <c r="I83" s="25">
        <f t="shared" si="35"/>
        <v>0</v>
      </c>
      <c r="J83" s="25">
        <f t="shared" si="36"/>
        <v>0</v>
      </c>
      <c r="K83" s="27">
        <f t="shared" si="37"/>
        <v>0</v>
      </c>
      <c r="L83" s="27">
        <f t="shared" si="38"/>
        <v>0</v>
      </c>
      <c r="M83" s="25">
        <f t="shared" si="39"/>
        <v>0</v>
      </c>
      <c r="N83" s="25">
        <f t="shared" si="40"/>
        <v>0</v>
      </c>
      <c r="O83" s="27">
        <f t="shared" si="41"/>
        <v>0</v>
      </c>
      <c r="P83" s="27">
        <f t="shared" si="42"/>
        <v>0</v>
      </c>
      <c r="Q83" s="25">
        <f t="shared" si="43"/>
        <v>0</v>
      </c>
      <c r="R83" s="25">
        <f t="shared" si="44"/>
        <v>0</v>
      </c>
      <c r="S83" s="25">
        <f t="shared" si="45"/>
        <v>0</v>
      </c>
      <c r="T83" s="25">
        <f t="shared" si="46"/>
        <v>0</v>
      </c>
      <c r="U83" s="25">
        <f t="shared" si="47"/>
        <v>77</v>
      </c>
      <c r="V83" s="25">
        <f t="shared" si="48"/>
        <v>77</v>
      </c>
      <c r="W83" s="25">
        <f t="shared" si="49"/>
        <v>97</v>
      </c>
      <c r="X83" s="25">
        <f t="shared" si="50"/>
        <v>97</v>
      </c>
      <c r="Y83" s="25">
        <f t="shared" si="51"/>
        <v>71</v>
      </c>
      <c r="Z83" s="25">
        <f t="shared" si="52"/>
        <v>71</v>
      </c>
      <c r="AA83" s="25">
        <f t="shared" si="53"/>
        <v>79</v>
      </c>
      <c r="AB83" s="25">
        <f t="shared" si="54"/>
        <v>79</v>
      </c>
      <c r="AC83" s="25">
        <f t="shared" si="55"/>
        <v>0</v>
      </c>
      <c r="AD83" s="25">
        <f t="shared" si="56"/>
        <v>0</v>
      </c>
      <c r="AE83" s="25">
        <f t="shared" si="57"/>
        <v>27</v>
      </c>
      <c r="AF83" s="27">
        <f t="shared" si="58"/>
        <v>27</v>
      </c>
      <c r="AG83" s="27">
        <f t="shared" si="59"/>
        <v>0</v>
      </c>
      <c r="AH83" s="27">
        <f t="shared" si="60"/>
        <v>0</v>
      </c>
      <c r="AI83" s="27">
        <f t="shared" si="61"/>
        <v>0</v>
      </c>
      <c r="AJ83" s="27">
        <f t="shared" si="62"/>
        <v>351</v>
      </c>
      <c r="AK83" s="26">
        <f>SUM(Tabela4[[#This Row],[1º ano  LP]:[Questionário Contextual Estudante]])</f>
        <v>1053</v>
      </c>
      <c r="AM83">
        <f>IFERROR(IF(VLOOKUP(Tabela4[[#This Row],[Designação]],BW:BX,2,0)="SIM",SUM(AR83:AU83)+(4*(SUM(BH83:BK83))),0),0)</f>
        <v>0</v>
      </c>
      <c r="AN83">
        <f>IFERROR(IF(VLOOKUP(Tabela4[[#This Row],[Designação]],BW:BX,2,0)="SIM",SUM(AV83:BC83)+(4*(SUM(BL83:BS83))),0),0)</f>
        <v>351</v>
      </c>
      <c r="AO83" t="str">
        <f>IFERROR(VLOOKUP(Tabela4[[#This Row],[Designação]],BW:BX,2,0),0)</f>
        <v>SIM</v>
      </c>
      <c r="AP83" t="str">
        <f>IF(Tabela4[[#This Row],[Designação]]=AQ83,"SIM","NÃO")</f>
        <v>SIM</v>
      </c>
      <c r="AQ83" s="38">
        <v>206002</v>
      </c>
      <c r="AW83">
        <v>69</v>
      </c>
      <c r="AX83">
        <v>85</v>
      </c>
      <c r="AY83">
        <v>63</v>
      </c>
      <c r="AZ83">
        <v>71</v>
      </c>
      <c r="BB83">
        <v>23</v>
      </c>
      <c r="BD83">
        <v>311</v>
      </c>
      <c r="BF83" t="str">
        <f t="shared" si="63"/>
        <v>sim</v>
      </c>
      <c r="BG83" s="38">
        <v>206002</v>
      </c>
      <c r="BM83">
        <v>2</v>
      </c>
      <c r="BN83">
        <v>3</v>
      </c>
      <c r="BO83">
        <v>2</v>
      </c>
      <c r="BP83">
        <v>2</v>
      </c>
      <c r="BR83">
        <v>1</v>
      </c>
      <c r="BT83">
        <v>10</v>
      </c>
      <c r="BW83">
        <v>515007</v>
      </c>
      <c r="BX83" t="s">
        <v>1054</v>
      </c>
    </row>
    <row r="84" spans="2:76" x14ac:dyDescent="0.25">
      <c r="B84" s="22">
        <v>2</v>
      </c>
      <c r="C84" s="23">
        <v>206003</v>
      </c>
      <c r="D84" s="24" t="s">
        <v>117</v>
      </c>
      <c r="E84" s="25">
        <f t="shared" si="33"/>
        <v>29</v>
      </c>
      <c r="F84" s="25">
        <f>Tabela4[[#This Row],[1º ano  LP]]</f>
        <v>29</v>
      </c>
      <c r="G84" s="27">
        <f t="shared" si="34"/>
        <v>2</v>
      </c>
      <c r="H84" s="27">
        <f>Tabela4[[#This Row],[1º ano - APLICADOR LP]]</f>
        <v>2</v>
      </c>
      <c r="I84" s="25">
        <f t="shared" si="35"/>
        <v>34</v>
      </c>
      <c r="J84" s="25">
        <f t="shared" si="36"/>
        <v>34</v>
      </c>
      <c r="K84" s="27">
        <f t="shared" si="37"/>
        <v>2</v>
      </c>
      <c r="L84" s="27">
        <f t="shared" si="38"/>
        <v>2</v>
      </c>
      <c r="M84" s="25">
        <f t="shared" si="39"/>
        <v>38</v>
      </c>
      <c r="N84" s="25">
        <f t="shared" si="40"/>
        <v>38</v>
      </c>
      <c r="O84" s="27">
        <f t="shared" si="41"/>
        <v>2</v>
      </c>
      <c r="P84" s="27">
        <f t="shared" si="42"/>
        <v>2</v>
      </c>
      <c r="Q84" s="25">
        <f t="shared" si="43"/>
        <v>72</v>
      </c>
      <c r="R84" s="25">
        <f t="shared" si="44"/>
        <v>72</v>
      </c>
      <c r="S84" s="25">
        <f t="shared" si="45"/>
        <v>67</v>
      </c>
      <c r="T84" s="25">
        <f t="shared" si="46"/>
        <v>67</v>
      </c>
      <c r="U84" s="25">
        <f t="shared" si="47"/>
        <v>39</v>
      </c>
      <c r="V84" s="25">
        <f t="shared" si="48"/>
        <v>39</v>
      </c>
      <c r="W84" s="25">
        <f t="shared" si="49"/>
        <v>71</v>
      </c>
      <c r="X84" s="25">
        <f t="shared" si="50"/>
        <v>71</v>
      </c>
      <c r="Y84" s="25">
        <f t="shared" si="51"/>
        <v>81</v>
      </c>
      <c r="Z84" s="25">
        <f t="shared" si="52"/>
        <v>81</v>
      </c>
      <c r="AA84" s="25">
        <f t="shared" si="53"/>
        <v>55</v>
      </c>
      <c r="AB84" s="25">
        <f t="shared" si="54"/>
        <v>55</v>
      </c>
      <c r="AC84" s="25">
        <f t="shared" si="55"/>
        <v>33</v>
      </c>
      <c r="AD84" s="25">
        <f t="shared" si="56"/>
        <v>33</v>
      </c>
      <c r="AE84" s="25">
        <f t="shared" si="57"/>
        <v>32</v>
      </c>
      <c r="AF84" s="27">
        <f t="shared" si="58"/>
        <v>32</v>
      </c>
      <c r="AG84" s="27">
        <f t="shared" si="59"/>
        <v>0</v>
      </c>
      <c r="AH84" s="27">
        <f t="shared" si="60"/>
        <v>0</v>
      </c>
      <c r="AI84" s="27">
        <f t="shared" si="61"/>
        <v>0</v>
      </c>
      <c r="AJ84" s="27">
        <f t="shared" si="62"/>
        <v>0</v>
      </c>
      <c r="AK84" s="26">
        <f>SUM(Tabela4[[#This Row],[1º ano  LP]:[Questionário Contextual Estudante]])</f>
        <v>1114</v>
      </c>
      <c r="AM84">
        <f>IFERROR(IF(VLOOKUP(Tabela4[[#This Row],[Designação]],BW:BX,2,0)="SIM",SUM(AR84:AU84)+(4*(SUM(BH84:BK84))),0),0)</f>
        <v>0</v>
      </c>
      <c r="AN84">
        <f>IFERROR(IF(VLOOKUP(Tabela4[[#This Row],[Designação]],BW:BX,2,0)="SIM",SUM(AV84:BC84)+(4*(SUM(BL84:BS84))),0),0)</f>
        <v>0</v>
      </c>
      <c r="AO84">
        <f>IFERROR(VLOOKUP(Tabela4[[#This Row],[Designação]],BW:BX,2,0),0)</f>
        <v>0</v>
      </c>
      <c r="AP84" t="str">
        <f>IF(Tabela4[[#This Row],[Designação]]=AQ84,"SIM","NÃO")</f>
        <v>SIM</v>
      </c>
      <c r="AQ84" s="38">
        <v>206003</v>
      </c>
      <c r="AR84">
        <v>25</v>
      </c>
      <c r="AS84">
        <v>30</v>
      </c>
      <c r="AT84">
        <v>34</v>
      </c>
      <c r="AU84">
        <v>64</v>
      </c>
      <c r="AV84">
        <v>59</v>
      </c>
      <c r="AW84">
        <v>35</v>
      </c>
      <c r="AX84">
        <v>63</v>
      </c>
      <c r="AY84">
        <v>73</v>
      </c>
      <c r="AZ84">
        <v>47</v>
      </c>
      <c r="BA84">
        <v>29</v>
      </c>
      <c r="BB84">
        <v>28</v>
      </c>
      <c r="BD84">
        <v>487</v>
      </c>
      <c r="BF84" t="str">
        <f t="shared" si="63"/>
        <v>sim</v>
      </c>
      <c r="BG84" s="38">
        <v>206003</v>
      </c>
      <c r="BH84">
        <v>1</v>
      </c>
      <c r="BI84">
        <v>1</v>
      </c>
      <c r="BJ84">
        <v>1</v>
      </c>
      <c r="BK84">
        <v>2</v>
      </c>
      <c r="BL84">
        <v>2</v>
      </c>
      <c r="BM84">
        <v>1</v>
      </c>
      <c r="BN84">
        <v>2</v>
      </c>
      <c r="BO84">
        <v>2</v>
      </c>
      <c r="BP84">
        <v>2</v>
      </c>
      <c r="BQ84">
        <v>1</v>
      </c>
      <c r="BR84">
        <v>1</v>
      </c>
      <c r="BT84">
        <v>16</v>
      </c>
      <c r="BW84" s="47">
        <v>515016</v>
      </c>
      <c r="BX84" s="47" t="s">
        <v>1054</v>
      </c>
    </row>
    <row r="85" spans="2:76" x14ac:dyDescent="0.25">
      <c r="B85" s="22">
        <v>2</v>
      </c>
      <c r="C85" s="23">
        <v>206004</v>
      </c>
      <c r="D85" s="24" t="s">
        <v>118</v>
      </c>
      <c r="E85" s="25">
        <f t="shared" si="33"/>
        <v>28</v>
      </c>
      <c r="F85" s="25">
        <f>Tabela4[[#This Row],[1º ano  LP]]</f>
        <v>28</v>
      </c>
      <c r="G85" s="27">
        <f t="shared" si="34"/>
        <v>2</v>
      </c>
      <c r="H85" s="27">
        <f>Tabela4[[#This Row],[1º ano - APLICADOR LP]]</f>
        <v>2</v>
      </c>
      <c r="I85" s="25">
        <f t="shared" si="35"/>
        <v>50</v>
      </c>
      <c r="J85" s="25">
        <f t="shared" si="36"/>
        <v>50</v>
      </c>
      <c r="K85" s="27">
        <f t="shared" si="37"/>
        <v>4</v>
      </c>
      <c r="L85" s="27">
        <f t="shared" si="38"/>
        <v>4</v>
      </c>
      <c r="M85" s="25">
        <f t="shared" si="39"/>
        <v>66</v>
      </c>
      <c r="N85" s="25">
        <f t="shared" si="40"/>
        <v>66</v>
      </c>
      <c r="O85" s="27">
        <f t="shared" si="41"/>
        <v>4</v>
      </c>
      <c r="P85" s="27">
        <f t="shared" si="42"/>
        <v>4</v>
      </c>
      <c r="Q85" s="25">
        <f t="shared" si="43"/>
        <v>73</v>
      </c>
      <c r="R85" s="25">
        <f t="shared" si="44"/>
        <v>73</v>
      </c>
      <c r="S85" s="25">
        <f t="shared" si="45"/>
        <v>36</v>
      </c>
      <c r="T85" s="25">
        <f t="shared" si="46"/>
        <v>36</v>
      </c>
      <c r="U85" s="25">
        <f t="shared" si="47"/>
        <v>77</v>
      </c>
      <c r="V85" s="25">
        <f t="shared" si="48"/>
        <v>77</v>
      </c>
      <c r="W85" s="25">
        <f t="shared" si="49"/>
        <v>123</v>
      </c>
      <c r="X85" s="25">
        <f t="shared" si="50"/>
        <v>123</v>
      </c>
      <c r="Y85" s="25">
        <f t="shared" si="51"/>
        <v>87</v>
      </c>
      <c r="Z85" s="25">
        <f t="shared" si="52"/>
        <v>87</v>
      </c>
      <c r="AA85" s="25">
        <f t="shared" si="53"/>
        <v>75</v>
      </c>
      <c r="AB85" s="25">
        <f t="shared" si="54"/>
        <v>75</v>
      </c>
      <c r="AC85" s="25">
        <f t="shared" si="55"/>
        <v>0</v>
      </c>
      <c r="AD85" s="25">
        <f t="shared" si="56"/>
        <v>0</v>
      </c>
      <c r="AE85" s="25">
        <f t="shared" si="57"/>
        <v>30</v>
      </c>
      <c r="AF85" s="27">
        <f t="shared" si="58"/>
        <v>30</v>
      </c>
      <c r="AG85" s="27">
        <f t="shared" si="59"/>
        <v>0</v>
      </c>
      <c r="AH85" s="27">
        <f t="shared" si="60"/>
        <v>0</v>
      </c>
      <c r="AI85" s="27">
        <f t="shared" si="61"/>
        <v>0</v>
      </c>
      <c r="AJ85" s="27">
        <f t="shared" si="62"/>
        <v>0</v>
      </c>
      <c r="AK85" s="26">
        <f>SUM(Tabela4[[#This Row],[1º ano  LP]:[Questionário Contextual Estudante]])</f>
        <v>1310</v>
      </c>
      <c r="AM85">
        <f>IFERROR(IF(VLOOKUP(Tabela4[[#This Row],[Designação]],BW:BX,2,0)="SIM",SUM(AR85:AU85)+(4*(SUM(BH85:BK85))),0),0)</f>
        <v>0</v>
      </c>
      <c r="AN85">
        <f>IFERROR(IF(VLOOKUP(Tabela4[[#This Row],[Designação]],BW:BX,2,0)="SIM",SUM(AV85:BC85)+(4*(SUM(BL85:BS85))),0),0)</f>
        <v>0</v>
      </c>
      <c r="AO85">
        <f>IFERROR(VLOOKUP(Tabela4[[#This Row],[Designação]],BW:BX,2,0),0)</f>
        <v>0</v>
      </c>
      <c r="AP85" t="str">
        <f>IF(Tabela4[[#This Row],[Designação]]=AQ85,"SIM","NÃO")</f>
        <v>SIM</v>
      </c>
      <c r="AQ85" s="38">
        <v>206004</v>
      </c>
      <c r="AR85">
        <v>24</v>
      </c>
      <c r="AS85">
        <v>42</v>
      </c>
      <c r="AT85">
        <v>58</v>
      </c>
      <c r="AU85">
        <v>65</v>
      </c>
      <c r="AV85">
        <v>32</v>
      </c>
      <c r="AW85">
        <v>69</v>
      </c>
      <c r="AX85">
        <v>111</v>
      </c>
      <c r="AY85">
        <v>79</v>
      </c>
      <c r="AZ85">
        <v>67</v>
      </c>
      <c r="BB85">
        <v>26</v>
      </c>
      <c r="BD85">
        <v>573</v>
      </c>
      <c r="BF85" t="str">
        <f t="shared" si="63"/>
        <v>sim</v>
      </c>
      <c r="BG85" s="38">
        <v>206004</v>
      </c>
      <c r="BH85">
        <v>1</v>
      </c>
      <c r="BI85">
        <v>2</v>
      </c>
      <c r="BJ85">
        <v>2</v>
      </c>
      <c r="BK85">
        <v>2</v>
      </c>
      <c r="BL85">
        <v>1</v>
      </c>
      <c r="BM85">
        <v>2</v>
      </c>
      <c r="BN85">
        <v>3</v>
      </c>
      <c r="BO85">
        <v>2</v>
      </c>
      <c r="BP85">
        <v>2</v>
      </c>
      <c r="BR85">
        <v>1</v>
      </c>
      <c r="BT85">
        <v>18</v>
      </c>
      <c r="BW85">
        <v>515032</v>
      </c>
      <c r="BX85" t="s">
        <v>1054</v>
      </c>
    </row>
    <row r="86" spans="2:76" x14ac:dyDescent="0.25">
      <c r="B86" s="22">
        <v>2</v>
      </c>
      <c r="C86" s="23">
        <v>206005</v>
      </c>
      <c r="D86" s="24" t="s">
        <v>119</v>
      </c>
      <c r="E86" s="25">
        <f t="shared" si="33"/>
        <v>0</v>
      </c>
      <c r="F86" s="25">
        <f>Tabela4[[#This Row],[1º ano  LP]]</f>
        <v>0</v>
      </c>
      <c r="G86" s="27">
        <f t="shared" si="34"/>
        <v>0</v>
      </c>
      <c r="H86" s="27">
        <f>Tabela4[[#This Row],[1º ano - APLICADOR LP]]</f>
        <v>0</v>
      </c>
      <c r="I86" s="25">
        <f t="shared" si="35"/>
        <v>0</v>
      </c>
      <c r="J86" s="25">
        <f t="shared" si="36"/>
        <v>0</v>
      </c>
      <c r="K86" s="27">
        <f t="shared" si="37"/>
        <v>0</v>
      </c>
      <c r="L86" s="27">
        <f t="shared" si="38"/>
        <v>0</v>
      </c>
      <c r="M86" s="25">
        <f t="shared" si="39"/>
        <v>0</v>
      </c>
      <c r="N86" s="25">
        <f t="shared" si="40"/>
        <v>0</v>
      </c>
      <c r="O86" s="27">
        <f t="shared" si="41"/>
        <v>0</v>
      </c>
      <c r="P86" s="27">
        <f t="shared" si="42"/>
        <v>0</v>
      </c>
      <c r="Q86" s="25">
        <f t="shared" si="43"/>
        <v>0</v>
      </c>
      <c r="R86" s="25">
        <f t="shared" si="44"/>
        <v>0</v>
      </c>
      <c r="S86" s="25">
        <f t="shared" si="45"/>
        <v>0</v>
      </c>
      <c r="T86" s="25">
        <f t="shared" si="46"/>
        <v>0</v>
      </c>
      <c r="U86" s="25">
        <f t="shared" si="47"/>
        <v>268</v>
      </c>
      <c r="V86" s="25">
        <f t="shared" si="48"/>
        <v>268</v>
      </c>
      <c r="W86" s="25">
        <f t="shared" si="49"/>
        <v>398</v>
      </c>
      <c r="X86" s="25">
        <f t="shared" si="50"/>
        <v>398</v>
      </c>
      <c r="Y86" s="25">
        <f t="shared" si="51"/>
        <v>255</v>
      </c>
      <c r="Z86" s="25">
        <f t="shared" si="52"/>
        <v>255</v>
      </c>
      <c r="AA86" s="25">
        <f t="shared" si="53"/>
        <v>221</v>
      </c>
      <c r="AB86" s="25">
        <f t="shared" si="54"/>
        <v>221</v>
      </c>
      <c r="AC86" s="25">
        <f t="shared" si="55"/>
        <v>33</v>
      </c>
      <c r="AD86" s="25">
        <f t="shared" si="56"/>
        <v>33</v>
      </c>
      <c r="AE86" s="25">
        <f t="shared" si="57"/>
        <v>34</v>
      </c>
      <c r="AF86" s="27">
        <f t="shared" si="58"/>
        <v>34</v>
      </c>
      <c r="AG86" s="27">
        <f t="shared" si="59"/>
        <v>34</v>
      </c>
      <c r="AH86" s="27">
        <f t="shared" si="60"/>
        <v>34</v>
      </c>
      <c r="AI86" s="27">
        <f t="shared" si="61"/>
        <v>0</v>
      </c>
      <c r="AJ86" s="27">
        <f t="shared" si="62"/>
        <v>0</v>
      </c>
      <c r="AK86" s="26">
        <f>SUM(Tabela4[[#This Row],[1º ano  LP]:[Questionário Contextual Estudante]])</f>
        <v>2486</v>
      </c>
      <c r="AM86">
        <f>IFERROR(IF(VLOOKUP(Tabela4[[#This Row],[Designação]],BW:BX,2,0)="SIM",SUM(AR86:AU86)+(4*(SUM(BH86:BK86))),0),0)</f>
        <v>0</v>
      </c>
      <c r="AN86">
        <f>IFERROR(IF(VLOOKUP(Tabela4[[#This Row],[Designação]],BW:BX,2,0)="SIM",SUM(AV86:BC86)+(4*(SUM(BL86:BS86))),0),0)</f>
        <v>0</v>
      </c>
      <c r="AO86">
        <f>IFERROR(VLOOKUP(Tabela4[[#This Row],[Designação]],BW:BX,2,0),0)</f>
        <v>0</v>
      </c>
      <c r="AP86" t="str">
        <f>IF(Tabela4[[#This Row],[Designação]]=AQ86,"SIM","NÃO")</f>
        <v>SIM</v>
      </c>
      <c r="AQ86" s="38">
        <v>206005</v>
      </c>
      <c r="AW86">
        <v>240</v>
      </c>
      <c r="AX86">
        <v>362</v>
      </c>
      <c r="AY86">
        <v>231</v>
      </c>
      <c r="AZ86">
        <v>201</v>
      </c>
      <c r="BA86">
        <v>29</v>
      </c>
      <c r="BB86">
        <v>30</v>
      </c>
      <c r="BC86">
        <v>30</v>
      </c>
      <c r="BD86">
        <v>1123</v>
      </c>
      <c r="BF86" t="str">
        <f t="shared" si="63"/>
        <v>sim</v>
      </c>
      <c r="BG86" s="38">
        <v>206005</v>
      </c>
      <c r="BM86">
        <v>7</v>
      </c>
      <c r="BN86">
        <v>9</v>
      </c>
      <c r="BO86">
        <v>6</v>
      </c>
      <c r="BP86">
        <v>5</v>
      </c>
      <c r="BQ86">
        <v>1</v>
      </c>
      <c r="BR86">
        <v>1</v>
      </c>
      <c r="BS86">
        <v>1</v>
      </c>
      <c r="BT86">
        <v>30</v>
      </c>
      <c r="BW86" s="47">
        <v>515034</v>
      </c>
      <c r="BX86" s="47" t="s">
        <v>1054</v>
      </c>
    </row>
    <row r="87" spans="2:76" x14ac:dyDescent="0.25">
      <c r="B87" s="22">
        <v>2</v>
      </c>
      <c r="C87" s="23">
        <v>206006</v>
      </c>
      <c r="D87" s="24" t="s">
        <v>120</v>
      </c>
      <c r="E87" s="25">
        <f t="shared" si="33"/>
        <v>65</v>
      </c>
      <c r="F87" s="25">
        <f>Tabela4[[#This Row],[1º ano  LP]]</f>
        <v>65</v>
      </c>
      <c r="G87" s="27">
        <f t="shared" si="34"/>
        <v>4</v>
      </c>
      <c r="H87" s="27">
        <f>Tabela4[[#This Row],[1º ano - APLICADOR LP]]</f>
        <v>4</v>
      </c>
      <c r="I87" s="25">
        <f t="shared" si="35"/>
        <v>64</v>
      </c>
      <c r="J87" s="25">
        <f t="shared" si="36"/>
        <v>64</v>
      </c>
      <c r="K87" s="27">
        <f t="shared" si="37"/>
        <v>4</v>
      </c>
      <c r="L87" s="27">
        <f t="shared" si="38"/>
        <v>4</v>
      </c>
      <c r="M87" s="25">
        <f t="shared" si="39"/>
        <v>66</v>
      </c>
      <c r="N87" s="25">
        <f t="shared" si="40"/>
        <v>66</v>
      </c>
      <c r="O87" s="27">
        <f t="shared" si="41"/>
        <v>4</v>
      </c>
      <c r="P87" s="27">
        <f t="shared" si="42"/>
        <v>4</v>
      </c>
      <c r="Q87" s="25">
        <f t="shared" si="43"/>
        <v>68</v>
      </c>
      <c r="R87" s="25">
        <f t="shared" si="44"/>
        <v>68</v>
      </c>
      <c r="S87" s="25">
        <f t="shared" si="45"/>
        <v>60</v>
      </c>
      <c r="T87" s="25">
        <f t="shared" si="46"/>
        <v>60</v>
      </c>
      <c r="U87" s="25">
        <f t="shared" si="47"/>
        <v>0</v>
      </c>
      <c r="V87" s="25">
        <f t="shared" si="48"/>
        <v>0</v>
      </c>
      <c r="W87" s="25">
        <f t="shared" si="49"/>
        <v>0</v>
      </c>
      <c r="X87" s="25">
        <f t="shared" si="50"/>
        <v>0</v>
      </c>
      <c r="Y87" s="25">
        <f t="shared" si="51"/>
        <v>0</v>
      </c>
      <c r="Z87" s="25">
        <f t="shared" si="52"/>
        <v>0</v>
      </c>
      <c r="AA87" s="25">
        <f t="shared" si="53"/>
        <v>0</v>
      </c>
      <c r="AB87" s="25">
        <f t="shared" si="54"/>
        <v>0</v>
      </c>
      <c r="AC87" s="25">
        <f t="shared" si="55"/>
        <v>0</v>
      </c>
      <c r="AD87" s="25">
        <f t="shared" si="56"/>
        <v>0</v>
      </c>
      <c r="AE87" s="25">
        <f t="shared" si="57"/>
        <v>0</v>
      </c>
      <c r="AF87" s="27">
        <f t="shared" si="58"/>
        <v>0</v>
      </c>
      <c r="AG87" s="27">
        <f t="shared" si="59"/>
        <v>0</v>
      </c>
      <c r="AH87" s="27">
        <f t="shared" si="60"/>
        <v>0</v>
      </c>
      <c r="AI87" s="27">
        <f t="shared" si="61"/>
        <v>263</v>
      </c>
      <c r="AJ87" s="27">
        <f t="shared" si="62"/>
        <v>60</v>
      </c>
      <c r="AK87" s="26">
        <f>SUM(Tabela4[[#This Row],[1º ano  LP]:[Questionário Contextual Estudante]])</f>
        <v>993</v>
      </c>
      <c r="AM87">
        <f>IFERROR(IF(VLOOKUP(Tabela4[[#This Row],[Designação]],BW:BX,2,0)="SIM",SUM(AR87:AU87)+(4*(SUM(BH87:BK87))),0),0)</f>
        <v>263</v>
      </c>
      <c r="AN87">
        <f>IFERROR(IF(VLOOKUP(Tabela4[[#This Row],[Designação]],BW:BX,2,0)="SIM",SUM(AV87:BC87)+(4*(SUM(BL87:BS87))),0),0)</f>
        <v>60</v>
      </c>
      <c r="AO87" t="str">
        <f>IFERROR(VLOOKUP(Tabela4[[#This Row],[Designação]],BW:BX,2,0),0)</f>
        <v>SIM</v>
      </c>
      <c r="AP87" t="str">
        <f>IF(Tabela4[[#This Row],[Designação]]=AQ87,"SIM","NÃO")</f>
        <v>SIM</v>
      </c>
      <c r="AQ87" s="38">
        <v>206006</v>
      </c>
      <c r="AR87">
        <v>57</v>
      </c>
      <c r="AS87">
        <v>56</v>
      </c>
      <c r="AT87">
        <v>58</v>
      </c>
      <c r="AU87">
        <v>60</v>
      </c>
      <c r="AV87">
        <v>52</v>
      </c>
      <c r="BD87">
        <v>283</v>
      </c>
      <c r="BF87" t="str">
        <f t="shared" si="63"/>
        <v>sim</v>
      </c>
      <c r="BG87" s="38">
        <v>206006</v>
      </c>
      <c r="BH87">
        <v>2</v>
      </c>
      <c r="BI87">
        <v>2</v>
      </c>
      <c r="BJ87">
        <v>2</v>
      </c>
      <c r="BK87">
        <v>2</v>
      </c>
      <c r="BL87">
        <v>2</v>
      </c>
      <c r="BT87">
        <v>10</v>
      </c>
      <c r="BW87">
        <v>515035</v>
      </c>
      <c r="BX87" t="s">
        <v>1054</v>
      </c>
    </row>
    <row r="88" spans="2:76" x14ac:dyDescent="0.25">
      <c r="B88" s="22">
        <v>2</v>
      </c>
      <c r="C88" s="23">
        <v>206007</v>
      </c>
      <c r="D88" s="24" t="s">
        <v>121</v>
      </c>
      <c r="E88" s="25">
        <f t="shared" si="33"/>
        <v>27</v>
      </c>
      <c r="F88" s="25">
        <f>Tabela4[[#This Row],[1º ano  LP]]</f>
        <v>27</v>
      </c>
      <c r="G88" s="27">
        <f t="shared" si="34"/>
        <v>2</v>
      </c>
      <c r="H88" s="27">
        <f>Tabela4[[#This Row],[1º ano - APLICADOR LP]]</f>
        <v>2</v>
      </c>
      <c r="I88" s="25">
        <f t="shared" si="35"/>
        <v>27</v>
      </c>
      <c r="J88" s="25">
        <f t="shared" si="36"/>
        <v>27</v>
      </c>
      <c r="K88" s="27">
        <f t="shared" si="37"/>
        <v>2</v>
      </c>
      <c r="L88" s="27">
        <f t="shared" si="38"/>
        <v>2</v>
      </c>
      <c r="M88" s="25">
        <f t="shared" si="39"/>
        <v>33</v>
      </c>
      <c r="N88" s="25">
        <f t="shared" si="40"/>
        <v>33</v>
      </c>
      <c r="O88" s="27">
        <f t="shared" si="41"/>
        <v>2</v>
      </c>
      <c r="P88" s="27">
        <f t="shared" si="42"/>
        <v>2</v>
      </c>
      <c r="Q88" s="25">
        <f t="shared" si="43"/>
        <v>23</v>
      </c>
      <c r="R88" s="25">
        <f t="shared" si="44"/>
        <v>23</v>
      </c>
      <c r="S88" s="25">
        <f t="shared" si="45"/>
        <v>22</v>
      </c>
      <c r="T88" s="25">
        <f t="shared" si="46"/>
        <v>22</v>
      </c>
      <c r="U88" s="25">
        <f t="shared" si="47"/>
        <v>0</v>
      </c>
      <c r="V88" s="25">
        <f t="shared" si="48"/>
        <v>0</v>
      </c>
      <c r="W88" s="25">
        <f t="shared" si="49"/>
        <v>0</v>
      </c>
      <c r="X88" s="25">
        <f t="shared" si="50"/>
        <v>0</v>
      </c>
      <c r="Y88" s="25">
        <f t="shared" si="51"/>
        <v>0</v>
      </c>
      <c r="Z88" s="25">
        <f t="shared" si="52"/>
        <v>0</v>
      </c>
      <c r="AA88" s="25">
        <f t="shared" si="53"/>
        <v>0</v>
      </c>
      <c r="AB88" s="25">
        <f t="shared" si="54"/>
        <v>0</v>
      </c>
      <c r="AC88" s="25">
        <f t="shared" si="55"/>
        <v>0</v>
      </c>
      <c r="AD88" s="25">
        <f t="shared" si="56"/>
        <v>0</v>
      </c>
      <c r="AE88" s="25">
        <f t="shared" si="57"/>
        <v>0</v>
      </c>
      <c r="AF88" s="27">
        <f t="shared" si="58"/>
        <v>0</v>
      </c>
      <c r="AG88" s="27">
        <f t="shared" si="59"/>
        <v>0</v>
      </c>
      <c r="AH88" s="27">
        <f t="shared" si="60"/>
        <v>0</v>
      </c>
      <c r="AI88" s="27">
        <f t="shared" si="61"/>
        <v>0</v>
      </c>
      <c r="AJ88" s="27">
        <f t="shared" si="62"/>
        <v>0</v>
      </c>
      <c r="AK88" s="26">
        <f>SUM(Tabela4[[#This Row],[1º ano  LP]:[Questionário Contextual Estudante]])</f>
        <v>276</v>
      </c>
      <c r="AM88">
        <f>IFERROR(IF(VLOOKUP(Tabela4[[#This Row],[Designação]],BW:BX,2,0)="SIM",SUM(AR88:AU88)+(4*(SUM(BH88:BK88))),0),0)</f>
        <v>0</v>
      </c>
      <c r="AN88">
        <f>IFERROR(IF(VLOOKUP(Tabela4[[#This Row],[Designação]],BW:BX,2,0)="SIM",SUM(AV88:BC88)+(4*(SUM(BL88:BS88))),0),0)</f>
        <v>0</v>
      </c>
      <c r="AO88">
        <f>IFERROR(VLOOKUP(Tabela4[[#This Row],[Designação]],BW:BX,2,0),0)</f>
        <v>0</v>
      </c>
      <c r="AP88" t="str">
        <f>IF(Tabela4[[#This Row],[Designação]]=AQ88,"SIM","NÃO")</f>
        <v>SIM</v>
      </c>
      <c r="AQ88" s="38">
        <v>206007</v>
      </c>
      <c r="AR88">
        <v>23</v>
      </c>
      <c r="AS88">
        <v>23</v>
      </c>
      <c r="AT88">
        <v>29</v>
      </c>
      <c r="AU88">
        <v>19</v>
      </c>
      <c r="AV88">
        <v>18</v>
      </c>
      <c r="BD88">
        <v>112</v>
      </c>
      <c r="BF88" t="str">
        <f t="shared" si="63"/>
        <v>sim</v>
      </c>
      <c r="BG88" s="38">
        <v>206007</v>
      </c>
      <c r="BH88">
        <v>1</v>
      </c>
      <c r="BI88">
        <v>1</v>
      </c>
      <c r="BJ88">
        <v>1</v>
      </c>
      <c r="BK88">
        <v>1</v>
      </c>
      <c r="BL88">
        <v>1</v>
      </c>
      <c r="BT88">
        <v>5</v>
      </c>
      <c r="BW88" s="47">
        <v>515039</v>
      </c>
      <c r="BX88" s="47" t="s">
        <v>1054</v>
      </c>
    </row>
    <row r="89" spans="2:76" x14ac:dyDescent="0.25">
      <c r="B89" s="22">
        <v>2</v>
      </c>
      <c r="C89" s="23">
        <v>206008</v>
      </c>
      <c r="D89" s="24" t="s">
        <v>122</v>
      </c>
      <c r="E89" s="25">
        <f t="shared" si="33"/>
        <v>55</v>
      </c>
      <c r="F89" s="25">
        <f>Tabela4[[#This Row],[1º ano  LP]]</f>
        <v>55</v>
      </c>
      <c r="G89" s="27">
        <f t="shared" si="34"/>
        <v>4</v>
      </c>
      <c r="H89" s="27">
        <f>Tabela4[[#This Row],[1º ano - APLICADOR LP]]</f>
        <v>4</v>
      </c>
      <c r="I89" s="25">
        <f t="shared" si="35"/>
        <v>64</v>
      </c>
      <c r="J89" s="25">
        <f t="shared" si="36"/>
        <v>64</v>
      </c>
      <c r="K89" s="27">
        <f t="shared" si="37"/>
        <v>4</v>
      </c>
      <c r="L89" s="27">
        <f t="shared" si="38"/>
        <v>4</v>
      </c>
      <c r="M89" s="25">
        <f t="shared" si="39"/>
        <v>32</v>
      </c>
      <c r="N89" s="25">
        <f t="shared" si="40"/>
        <v>32</v>
      </c>
      <c r="O89" s="27">
        <f t="shared" si="41"/>
        <v>2</v>
      </c>
      <c r="P89" s="27">
        <f t="shared" si="42"/>
        <v>2</v>
      </c>
      <c r="Q89" s="25">
        <f t="shared" si="43"/>
        <v>57</v>
      </c>
      <c r="R89" s="25">
        <f t="shared" si="44"/>
        <v>57</v>
      </c>
      <c r="S89" s="25">
        <f t="shared" si="45"/>
        <v>60</v>
      </c>
      <c r="T89" s="25">
        <f t="shared" si="46"/>
        <v>60</v>
      </c>
      <c r="U89" s="25">
        <f t="shared" si="47"/>
        <v>0</v>
      </c>
      <c r="V89" s="25">
        <f t="shared" si="48"/>
        <v>0</v>
      </c>
      <c r="W89" s="25">
        <f t="shared" si="49"/>
        <v>0</v>
      </c>
      <c r="X89" s="25">
        <f t="shared" si="50"/>
        <v>0</v>
      </c>
      <c r="Y89" s="25">
        <f t="shared" si="51"/>
        <v>0</v>
      </c>
      <c r="Z89" s="25">
        <f t="shared" si="52"/>
        <v>0</v>
      </c>
      <c r="AA89" s="25">
        <f t="shared" si="53"/>
        <v>0</v>
      </c>
      <c r="AB89" s="25">
        <f t="shared" si="54"/>
        <v>0</v>
      </c>
      <c r="AC89" s="25">
        <f t="shared" si="55"/>
        <v>0</v>
      </c>
      <c r="AD89" s="25">
        <f t="shared" si="56"/>
        <v>0</v>
      </c>
      <c r="AE89" s="25">
        <f t="shared" si="57"/>
        <v>0</v>
      </c>
      <c r="AF89" s="27">
        <f t="shared" si="58"/>
        <v>0</v>
      </c>
      <c r="AG89" s="27">
        <f t="shared" si="59"/>
        <v>0</v>
      </c>
      <c r="AH89" s="27">
        <f t="shared" si="60"/>
        <v>0</v>
      </c>
      <c r="AI89" s="27">
        <f t="shared" si="61"/>
        <v>0</v>
      </c>
      <c r="AJ89" s="27">
        <f t="shared" si="62"/>
        <v>0</v>
      </c>
      <c r="AK89" s="26">
        <f>SUM(Tabela4[[#This Row],[1º ano  LP]:[Questionário Contextual Estudante]])</f>
        <v>556</v>
      </c>
      <c r="AM89">
        <f>IFERROR(IF(VLOOKUP(Tabela4[[#This Row],[Designação]],BW:BX,2,0)="SIM",SUM(AR89:AU89)+(4*(SUM(BH89:BK89))),0),0)</f>
        <v>0</v>
      </c>
      <c r="AN89">
        <f>IFERROR(IF(VLOOKUP(Tabela4[[#This Row],[Designação]],BW:BX,2,0)="SIM",SUM(AV89:BC89)+(4*(SUM(BL89:BS89))),0),0)</f>
        <v>0</v>
      </c>
      <c r="AO89">
        <f>IFERROR(VLOOKUP(Tabela4[[#This Row],[Designação]],BW:BX,2,0),0)</f>
        <v>0</v>
      </c>
      <c r="AP89" t="str">
        <f>IF(Tabela4[[#This Row],[Designação]]=AQ89,"SIM","NÃO")</f>
        <v>SIM</v>
      </c>
      <c r="AQ89" s="38">
        <v>206008</v>
      </c>
      <c r="AR89">
        <v>47</v>
      </c>
      <c r="AS89">
        <v>56</v>
      </c>
      <c r="AT89">
        <v>28</v>
      </c>
      <c r="AU89">
        <v>49</v>
      </c>
      <c r="AV89">
        <v>52</v>
      </c>
      <c r="BD89">
        <v>232</v>
      </c>
      <c r="BF89" t="str">
        <f t="shared" si="63"/>
        <v>sim</v>
      </c>
      <c r="BG89" s="38">
        <v>206008</v>
      </c>
      <c r="BH89">
        <v>2</v>
      </c>
      <c r="BI89">
        <v>2</v>
      </c>
      <c r="BJ89">
        <v>1</v>
      </c>
      <c r="BK89">
        <v>2</v>
      </c>
      <c r="BL89">
        <v>2</v>
      </c>
      <c r="BT89">
        <v>9</v>
      </c>
      <c r="BW89">
        <v>515040</v>
      </c>
      <c r="BX89" t="s">
        <v>1054</v>
      </c>
    </row>
    <row r="90" spans="2:76" x14ac:dyDescent="0.25">
      <c r="B90" s="22">
        <v>2</v>
      </c>
      <c r="C90" s="23">
        <v>206010</v>
      </c>
      <c r="D90" s="24" t="s">
        <v>123</v>
      </c>
      <c r="E90" s="25">
        <f t="shared" si="33"/>
        <v>33</v>
      </c>
      <c r="F90" s="25">
        <f>Tabela4[[#This Row],[1º ano  LP]]</f>
        <v>33</v>
      </c>
      <c r="G90" s="27">
        <f t="shared" si="34"/>
        <v>2</v>
      </c>
      <c r="H90" s="27">
        <f>Tabela4[[#This Row],[1º ano - APLICADOR LP]]</f>
        <v>2</v>
      </c>
      <c r="I90" s="25">
        <f t="shared" si="35"/>
        <v>34</v>
      </c>
      <c r="J90" s="25">
        <f t="shared" si="36"/>
        <v>34</v>
      </c>
      <c r="K90" s="27">
        <f t="shared" si="37"/>
        <v>2</v>
      </c>
      <c r="L90" s="27">
        <f t="shared" si="38"/>
        <v>2</v>
      </c>
      <c r="M90" s="25">
        <f t="shared" si="39"/>
        <v>32</v>
      </c>
      <c r="N90" s="25">
        <f t="shared" si="40"/>
        <v>32</v>
      </c>
      <c r="O90" s="27">
        <f t="shared" si="41"/>
        <v>2</v>
      </c>
      <c r="P90" s="27">
        <f t="shared" si="42"/>
        <v>2</v>
      </c>
      <c r="Q90" s="25">
        <f t="shared" si="43"/>
        <v>38</v>
      </c>
      <c r="R90" s="25">
        <f t="shared" si="44"/>
        <v>38</v>
      </c>
      <c r="S90" s="25">
        <f t="shared" si="45"/>
        <v>51</v>
      </c>
      <c r="T90" s="25">
        <f t="shared" si="46"/>
        <v>51</v>
      </c>
      <c r="U90" s="25">
        <f t="shared" si="47"/>
        <v>0</v>
      </c>
      <c r="V90" s="25">
        <f t="shared" si="48"/>
        <v>0</v>
      </c>
      <c r="W90" s="25">
        <f t="shared" si="49"/>
        <v>0</v>
      </c>
      <c r="X90" s="25">
        <f t="shared" si="50"/>
        <v>0</v>
      </c>
      <c r="Y90" s="25">
        <f t="shared" si="51"/>
        <v>0</v>
      </c>
      <c r="Z90" s="25">
        <f t="shared" si="52"/>
        <v>0</v>
      </c>
      <c r="AA90" s="25">
        <f t="shared" si="53"/>
        <v>0</v>
      </c>
      <c r="AB90" s="25">
        <f t="shared" si="54"/>
        <v>0</v>
      </c>
      <c r="AC90" s="25">
        <f t="shared" si="55"/>
        <v>0</v>
      </c>
      <c r="AD90" s="25">
        <f t="shared" si="56"/>
        <v>0</v>
      </c>
      <c r="AE90" s="25">
        <f t="shared" si="57"/>
        <v>0</v>
      </c>
      <c r="AF90" s="27">
        <f t="shared" si="58"/>
        <v>0</v>
      </c>
      <c r="AG90" s="27">
        <f t="shared" si="59"/>
        <v>0</v>
      </c>
      <c r="AH90" s="27">
        <f t="shared" si="60"/>
        <v>0</v>
      </c>
      <c r="AI90" s="27">
        <f t="shared" si="61"/>
        <v>137</v>
      </c>
      <c r="AJ90" s="27">
        <f t="shared" si="62"/>
        <v>51</v>
      </c>
      <c r="AK90" s="26">
        <f>SUM(Tabela4[[#This Row],[1º ano  LP]:[Questionário Contextual Estudante]])</f>
        <v>576</v>
      </c>
      <c r="AM90">
        <f>IFERROR(IF(VLOOKUP(Tabela4[[#This Row],[Designação]],BW:BX,2,0)="SIM",SUM(AR90:AU90)+(4*(SUM(BH90:BK90))),0),0)</f>
        <v>137</v>
      </c>
      <c r="AN90">
        <f>IFERROR(IF(VLOOKUP(Tabela4[[#This Row],[Designação]],BW:BX,2,0)="SIM",SUM(AV90:BC90)+(4*(SUM(BL90:BS90))),0),0)</f>
        <v>51</v>
      </c>
      <c r="AO90" t="str">
        <f>IFERROR(VLOOKUP(Tabela4[[#This Row],[Designação]],BW:BX,2,0),0)</f>
        <v>SIM</v>
      </c>
      <c r="AP90" t="str">
        <f>IF(Tabela4[[#This Row],[Designação]]=AQ90,"SIM","NÃO")</f>
        <v>SIM</v>
      </c>
      <c r="AQ90" s="38">
        <v>206010</v>
      </c>
      <c r="AR90">
        <v>29</v>
      </c>
      <c r="AS90">
        <v>30</v>
      </c>
      <c r="AT90">
        <v>28</v>
      </c>
      <c r="AU90">
        <v>34</v>
      </c>
      <c r="AV90">
        <v>43</v>
      </c>
      <c r="BD90">
        <v>164</v>
      </c>
      <c r="BF90" t="str">
        <f t="shared" si="63"/>
        <v>sim</v>
      </c>
      <c r="BG90" s="38">
        <v>206010</v>
      </c>
      <c r="BH90">
        <v>1</v>
      </c>
      <c r="BI90">
        <v>1</v>
      </c>
      <c r="BJ90">
        <v>1</v>
      </c>
      <c r="BK90">
        <v>1</v>
      </c>
      <c r="BL90">
        <v>2</v>
      </c>
      <c r="BT90">
        <v>6</v>
      </c>
      <c r="BW90" s="47">
        <v>515047</v>
      </c>
      <c r="BX90" s="47" t="s">
        <v>1054</v>
      </c>
    </row>
    <row r="91" spans="2:76" x14ac:dyDescent="0.25">
      <c r="B91" s="22">
        <v>2</v>
      </c>
      <c r="C91" s="23">
        <v>206011</v>
      </c>
      <c r="D91" s="24" t="s">
        <v>124</v>
      </c>
      <c r="E91" s="25">
        <f t="shared" si="33"/>
        <v>61</v>
      </c>
      <c r="F91" s="25">
        <f>Tabela4[[#This Row],[1º ano  LP]]</f>
        <v>61</v>
      </c>
      <c r="G91" s="27">
        <f t="shared" si="34"/>
        <v>4</v>
      </c>
      <c r="H91" s="27">
        <f>Tabela4[[#This Row],[1º ano - APLICADOR LP]]</f>
        <v>4</v>
      </c>
      <c r="I91" s="25">
        <f t="shared" si="35"/>
        <v>97</v>
      </c>
      <c r="J91" s="25">
        <f t="shared" si="36"/>
        <v>97</v>
      </c>
      <c r="K91" s="27">
        <f t="shared" si="37"/>
        <v>6</v>
      </c>
      <c r="L91" s="27">
        <f t="shared" si="38"/>
        <v>6</v>
      </c>
      <c r="M91" s="25">
        <f t="shared" si="39"/>
        <v>97</v>
      </c>
      <c r="N91" s="25">
        <f t="shared" si="40"/>
        <v>97</v>
      </c>
      <c r="O91" s="27">
        <f t="shared" si="41"/>
        <v>6</v>
      </c>
      <c r="P91" s="27">
        <f t="shared" si="42"/>
        <v>6</v>
      </c>
      <c r="Q91" s="25">
        <f t="shared" si="43"/>
        <v>36</v>
      </c>
      <c r="R91" s="25">
        <f t="shared" si="44"/>
        <v>36</v>
      </c>
      <c r="S91" s="25">
        <f t="shared" si="45"/>
        <v>34</v>
      </c>
      <c r="T91" s="25">
        <f t="shared" si="46"/>
        <v>34</v>
      </c>
      <c r="U91" s="25">
        <f t="shared" si="47"/>
        <v>0</v>
      </c>
      <c r="V91" s="25">
        <f t="shared" si="48"/>
        <v>0</v>
      </c>
      <c r="W91" s="25">
        <f t="shared" si="49"/>
        <v>0</v>
      </c>
      <c r="X91" s="25">
        <f t="shared" si="50"/>
        <v>0</v>
      </c>
      <c r="Y91" s="25">
        <f t="shared" si="51"/>
        <v>0</v>
      </c>
      <c r="Z91" s="25">
        <f t="shared" si="52"/>
        <v>0</v>
      </c>
      <c r="AA91" s="25">
        <f t="shared" si="53"/>
        <v>0</v>
      </c>
      <c r="AB91" s="25">
        <f t="shared" si="54"/>
        <v>0</v>
      </c>
      <c r="AC91" s="25">
        <f t="shared" si="55"/>
        <v>0</v>
      </c>
      <c r="AD91" s="25">
        <f t="shared" si="56"/>
        <v>0</v>
      </c>
      <c r="AE91" s="25">
        <f t="shared" si="57"/>
        <v>0</v>
      </c>
      <c r="AF91" s="27">
        <f t="shared" si="58"/>
        <v>0</v>
      </c>
      <c r="AG91" s="27">
        <f t="shared" si="59"/>
        <v>0</v>
      </c>
      <c r="AH91" s="27">
        <f t="shared" si="60"/>
        <v>0</v>
      </c>
      <c r="AI91" s="27">
        <f t="shared" si="61"/>
        <v>0</v>
      </c>
      <c r="AJ91" s="27">
        <f t="shared" si="62"/>
        <v>0</v>
      </c>
      <c r="AK91" s="26">
        <f>SUM(Tabela4[[#This Row],[1º ano  LP]:[Questionário Contextual Estudante]])</f>
        <v>682</v>
      </c>
      <c r="AM91">
        <f>IFERROR(IF(VLOOKUP(Tabela4[[#This Row],[Designação]],BW:BX,2,0)="SIM",SUM(AR91:AU91)+(4*(SUM(BH91:BK91))),0),0)</f>
        <v>0</v>
      </c>
      <c r="AN91">
        <f>IFERROR(IF(VLOOKUP(Tabela4[[#This Row],[Designação]],BW:BX,2,0)="SIM",SUM(AV91:BC91)+(4*(SUM(BL91:BS91))),0),0)</f>
        <v>0</v>
      </c>
      <c r="AO91">
        <f>IFERROR(VLOOKUP(Tabela4[[#This Row],[Designação]],BW:BX,2,0),0)</f>
        <v>0</v>
      </c>
      <c r="AP91" t="str">
        <f>IF(Tabela4[[#This Row],[Designação]]=AQ91,"SIM","NÃO")</f>
        <v>SIM</v>
      </c>
      <c r="AQ91" s="38">
        <v>206011</v>
      </c>
      <c r="AR91">
        <v>53</v>
      </c>
      <c r="AS91">
        <v>85</v>
      </c>
      <c r="AT91">
        <v>85</v>
      </c>
      <c r="AU91">
        <v>32</v>
      </c>
      <c r="AV91">
        <v>30</v>
      </c>
      <c r="BD91">
        <v>285</v>
      </c>
      <c r="BF91" t="str">
        <f t="shared" si="63"/>
        <v>sim</v>
      </c>
      <c r="BG91" s="38">
        <v>206011</v>
      </c>
      <c r="BH91">
        <v>2</v>
      </c>
      <c r="BI91">
        <v>3</v>
      </c>
      <c r="BJ91">
        <v>3</v>
      </c>
      <c r="BK91">
        <v>1</v>
      </c>
      <c r="BL91">
        <v>1</v>
      </c>
      <c r="BT91">
        <v>10</v>
      </c>
      <c r="BW91">
        <v>515049</v>
      </c>
      <c r="BX91" t="s">
        <v>1054</v>
      </c>
    </row>
    <row r="92" spans="2:76" x14ac:dyDescent="0.25">
      <c r="B92" s="22">
        <v>2</v>
      </c>
      <c r="C92" s="23">
        <v>206012</v>
      </c>
      <c r="D92" s="24" t="s">
        <v>125</v>
      </c>
      <c r="E92" s="25">
        <f t="shared" si="33"/>
        <v>0</v>
      </c>
      <c r="F92" s="25">
        <f>Tabela4[[#This Row],[1º ano  LP]]</f>
        <v>0</v>
      </c>
      <c r="G92" s="27">
        <f t="shared" si="34"/>
        <v>0</v>
      </c>
      <c r="H92" s="27">
        <f>Tabela4[[#This Row],[1º ano - APLICADOR LP]]</f>
        <v>0</v>
      </c>
      <c r="I92" s="25">
        <f t="shared" si="35"/>
        <v>0</v>
      </c>
      <c r="J92" s="25">
        <f t="shared" si="36"/>
        <v>0</v>
      </c>
      <c r="K92" s="27">
        <f t="shared" si="37"/>
        <v>0</v>
      </c>
      <c r="L92" s="27">
        <f t="shared" si="38"/>
        <v>0</v>
      </c>
      <c r="M92" s="25">
        <f t="shared" si="39"/>
        <v>0</v>
      </c>
      <c r="N92" s="25">
        <f t="shared" si="40"/>
        <v>0</v>
      </c>
      <c r="O92" s="27">
        <f t="shared" si="41"/>
        <v>0</v>
      </c>
      <c r="P92" s="27">
        <f t="shared" si="42"/>
        <v>0</v>
      </c>
      <c r="Q92" s="25">
        <f t="shared" si="43"/>
        <v>0</v>
      </c>
      <c r="R92" s="25">
        <f t="shared" si="44"/>
        <v>0</v>
      </c>
      <c r="S92" s="25">
        <f t="shared" si="45"/>
        <v>0</v>
      </c>
      <c r="T92" s="25">
        <f t="shared" si="46"/>
        <v>0</v>
      </c>
      <c r="U92" s="25">
        <f t="shared" si="47"/>
        <v>90</v>
      </c>
      <c r="V92" s="25">
        <f t="shared" si="48"/>
        <v>90</v>
      </c>
      <c r="W92" s="25">
        <f t="shared" si="49"/>
        <v>94</v>
      </c>
      <c r="X92" s="25">
        <f t="shared" si="50"/>
        <v>94</v>
      </c>
      <c r="Y92" s="25">
        <f t="shared" si="51"/>
        <v>75</v>
      </c>
      <c r="Z92" s="25">
        <f t="shared" si="52"/>
        <v>75</v>
      </c>
      <c r="AA92" s="25">
        <f t="shared" si="53"/>
        <v>59</v>
      </c>
      <c r="AB92" s="25">
        <f t="shared" si="54"/>
        <v>59</v>
      </c>
      <c r="AC92" s="25">
        <f t="shared" si="55"/>
        <v>24</v>
      </c>
      <c r="AD92" s="25">
        <f t="shared" si="56"/>
        <v>24</v>
      </c>
      <c r="AE92" s="25">
        <f t="shared" si="57"/>
        <v>32</v>
      </c>
      <c r="AF92" s="27">
        <f t="shared" si="58"/>
        <v>32</v>
      </c>
      <c r="AG92" s="27">
        <f t="shared" si="59"/>
        <v>0</v>
      </c>
      <c r="AH92" s="27">
        <f t="shared" si="60"/>
        <v>0</v>
      </c>
      <c r="AI92" s="27">
        <f t="shared" si="61"/>
        <v>0</v>
      </c>
      <c r="AJ92" s="27">
        <f t="shared" si="62"/>
        <v>0</v>
      </c>
      <c r="AK92" s="26">
        <f>SUM(Tabela4[[#This Row],[1º ano  LP]:[Questionário Contextual Estudante]])</f>
        <v>748</v>
      </c>
      <c r="AM92">
        <f>IFERROR(IF(VLOOKUP(Tabela4[[#This Row],[Designação]],BW:BX,2,0)="SIM",SUM(AR92:AU92)+(4*(SUM(BH92:BK92))),0),0)</f>
        <v>0</v>
      </c>
      <c r="AN92">
        <f>IFERROR(IF(VLOOKUP(Tabela4[[#This Row],[Designação]],BW:BX,2,0)="SIM",SUM(AV92:BC92)+(4*(SUM(BL92:BS92))),0),0)</f>
        <v>0</v>
      </c>
      <c r="AO92">
        <f>IFERROR(VLOOKUP(Tabela4[[#This Row],[Designação]],BW:BX,2,0),0)</f>
        <v>0</v>
      </c>
      <c r="AP92" t="str">
        <f>IF(Tabela4[[#This Row],[Designação]]=AQ92,"SIM","NÃO")</f>
        <v>SIM</v>
      </c>
      <c r="AQ92" s="38">
        <v>206012</v>
      </c>
      <c r="AW92">
        <v>78</v>
      </c>
      <c r="AX92">
        <v>82</v>
      </c>
      <c r="AY92">
        <v>67</v>
      </c>
      <c r="AZ92">
        <v>51</v>
      </c>
      <c r="BA92">
        <v>20</v>
      </c>
      <c r="BB92">
        <v>28</v>
      </c>
      <c r="BD92">
        <v>326</v>
      </c>
      <c r="BF92" t="str">
        <f t="shared" si="63"/>
        <v>sim</v>
      </c>
      <c r="BG92" s="38">
        <v>206012</v>
      </c>
      <c r="BM92">
        <v>3</v>
      </c>
      <c r="BN92">
        <v>3</v>
      </c>
      <c r="BO92">
        <v>2</v>
      </c>
      <c r="BP92">
        <v>2</v>
      </c>
      <c r="BQ92">
        <v>1</v>
      </c>
      <c r="BR92">
        <v>1</v>
      </c>
      <c r="BT92">
        <v>12</v>
      </c>
      <c r="BW92" s="47">
        <v>515050</v>
      </c>
      <c r="BX92" s="47" t="s">
        <v>1054</v>
      </c>
    </row>
    <row r="93" spans="2:76" x14ac:dyDescent="0.25">
      <c r="B93" s="22">
        <v>2</v>
      </c>
      <c r="C93" s="23">
        <v>206015</v>
      </c>
      <c r="D93" s="24" t="s">
        <v>126</v>
      </c>
      <c r="E93" s="25">
        <f t="shared" si="33"/>
        <v>0</v>
      </c>
      <c r="F93" s="25">
        <f>Tabela4[[#This Row],[1º ano  LP]]</f>
        <v>0</v>
      </c>
      <c r="G93" s="27">
        <f t="shared" si="34"/>
        <v>0</v>
      </c>
      <c r="H93" s="27">
        <f>Tabela4[[#This Row],[1º ano - APLICADOR LP]]</f>
        <v>0</v>
      </c>
      <c r="I93" s="25">
        <f t="shared" si="35"/>
        <v>0</v>
      </c>
      <c r="J93" s="25">
        <f t="shared" si="36"/>
        <v>0</v>
      </c>
      <c r="K93" s="27">
        <f t="shared" si="37"/>
        <v>0</v>
      </c>
      <c r="L93" s="27">
        <f t="shared" si="38"/>
        <v>0</v>
      </c>
      <c r="M93" s="25">
        <f t="shared" si="39"/>
        <v>0</v>
      </c>
      <c r="N93" s="25">
        <f t="shared" si="40"/>
        <v>0</v>
      </c>
      <c r="O93" s="27">
        <f t="shared" si="41"/>
        <v>0</v>
      </c>
      <c r="P93" s="27">
        <f t="shared" si="42"/>
        <v>0</v>
      </c>
      <c r="Q93" s="25">
        <f t="shared" si="43"/>
        <v>0</v>
      </c>
      <c r="R93" s="25">
        <f t="shared" si="44"/>
        <v>0</v>
      </c>
      <c r="S93" s="25">
        <f t="shared" si="45"/>
        <v>0</v>
      </c>
      <c r="T93" s="25">
        <f t="shared" si="46"/>
        <v>0</v>
      </c>
      <c r="U93" s="25">
        <f t="shared" si="47"/>
        <v>175</v>
      </c>
      <c r="V93" s="25">
        <f t="shared" si="48"/>
        <v>175</v>
      </c>
      <c r="W93" s="25">
        <f t="shared" si="49"/>
        <v>141</v>
      </c>
      <c r="X93" s="25">
        <f t="shared" si="50"/>
        <v>141</v>
      </c>
      <c r="Y93" s="25">
        <f t="shared" si="51"/>
        <v>83</v>
      </c>
      <c r="Z93" s="25">
        <f t="shared" si="52"/>
        <v>83</v>
      </c>
      <c r="AA93" s="25">
        <f t="shared" si="53"/>
        <v>121</v>
      </c>
      <c r="AB93" s="25">
        <f t="shared" si="54"/>
        <v>121</v>
      </c>
      <c r="AC93" s="25">
        <f t="shared" si="55"/>
        <v>0</v>
      </c>
      <c r="AD93" s="25">
        <f t="shared" si="56"/>
        <v>0</v>
      </c>
      <c r="AE93" s="25">
        <f t="shared" si="57"/>
        <v>0</v>
      </c>
      <c r="AF93" s="27">
        <f t="shared" si="58"/>
        <v>0</v>
      </c>
      <c r="AG93" s="27">
        <f t="shared" si="59"/>
        <v>0</v>
      </c>
      <c r="AH93" s="27">
        <f t="shared" si="60"/>
        <v>0</v>
      </c>
      <c r="AI93" s="27">
        <f t="shared" si="61"/>
        <v>0</v>
      </c>
      <c r="AJ93" s="27">
        <f t="shared" si="62"/>
        <v>0</v>
      </c>
      <c r="AK93" s="26">
        <f>SUM(Tabela4[[#This Row],[1º ano  LP]:[Questionário Contextual Estudante]])</f>
        <v>1040</v>
      </c>
      <c r="AM93">
        <f>IFERROR(IF(VLOOKUP(Tabela4[[#This Row],[Designação]],BW:BX,2,0)="SIM",SUM(AR93:AU93)+(4*(SUM(BH93:BK93))),0),0)</f>
        <v>0</v>
      </c>
      <c r="AN93">
        <f>IFERROR(IF(VLOOKUP(Tabela4[[#This Row],[Designação]],BW:BX,2,0)="SIM",SUM(AV93:BC93)+(4*(SUM(BL93:BS93))),0),0)</f>
        <v>0</v>
      </c>
      <c r="AO93">
        <f>IFERROR(VLOOKUP(Tabela4[[#This Row],[Designação]],BW:BX,2,0),0)</f>
        <v>0</v>
      </c>
      <c r="AP93" t="str">
        <f>IF(Tabela4[[#This Row],[Designação]]=AQ93,"SIM","NÃO")</f>
        <v>SIM</v>
      </c>
      <c r="AQ93" s="38">
        <v>206015</v>
      </c>
      <c r="AW93">
        <v>155</v>
      </c>
      <c r="AX93">
        <v>125</v>
      </c>
      <c r="AY93">
        <v>75</v>
      </c>
      <c r="AZ93">
        <v>109</v>
      </c>
      <c r="BD93">
        <v>464</v>
      </c>
      <c r="BF93" t="str">
        <f t="shared" si="63"/>
        <v>sim</v>
      </c>
      <c r="BG93" s="38">
        <v>206015</v>
      </c>
      <c r="BM93">
        <v>5</v>
      </c>
      <c r="BN93">
        <v>4</v>
      </c>
      <c r="BO93">
        <v>2</v>
      </c>
      <c r="BP93">
        <v>3</v>
      </c>
      <c r="BT93">
        <v>14</v>
      </c>
      <c r="BW93">
        <v>515056</v>
      </c>
      <c r="BX93" t="s">
        <v>1054</v>
      </c>
    </row>
    <row r="94" spans="2:76" x14ac:dyDescent="0.25">
      <c r="B94" s="22">
        <v>2</v>
      </c>
      <c r="C94" s="23">
        <v>206016</v>
      </c>
      <c r="D94" s="24" t="s">
        <v>127</v>
      </c>
      <c r="E94" s="25">
        <f t="shared" si="33"/>
        <v>66</v>
      </c>
      <c r="F94" s="25">
        <f>Tabela4[[#This Row],[1º ano  LP]]</f>
        <v>66</v>
      </c>
      <c r="G94" s="27">
        <f t="shared" si="34"/>
        <v>4</v>
      </c>
      <c r="H94" s="27">
        <f>Tabela4[[#This Row],[1º ano - APLICADOR LP]]</f>
        <v>4</v>
      </c>
      <c r="I94" s="25">
        <f t="shared" si="35"/>
        <v>72</v>
      </c>
      <c r="J94" s="25">
        <f t="shared" si="36"/>
        <v>72</v>
      </c>
      <c r="K94" s="27">
        <f t="shared" si="37"/>
        <v>4</v>
      </c>
      <c r="L94" s="27">
        <f t="shared" si="38"/>
        <v>4</v>
      </c>
      <c r="M94" s="25">
        <f t="shared" si="39"/>
        <v>76</v>
      </c>
      <c r="N94" s="25">
        <f t="shared" si="40"/>
        <v>76</v>
      </c>
      <c r="O94" s="27">
        <f t="shared" si="41"/>
        <v>4</v>
      </c>
      <c r="P94" s="27">
        <f t="shared" si="42"/>
        <v>4</v>
      </c>
      <c r="Q94" s="25">
        <f t="shared" si="43"/>
        <v>73</v>
      </c>
      <c r="R94" s="25">
        <f t="shared" si="44"/>
        <v>73</v>
      </c>
      <c r="S94" s="25">
        <f t="shared" si="45"/>
        <v>78</v>
      </c>
      <c r="T94" s="25">
        <f t="shared" si="46"/>
        <v>78</v>
      </c>
      <c r="U94" s="25">
        <f t="shared" si="47"/>
        <v>0</v>
      </c>
      <c r="V94" s="25">
        <f t="shared" si="48"/>
        <v>0</v>
      </c>
      <c r="W94" s="25">
        <f t="shared" si="49"/>
        <v>0</v>
      </c>
      <c r="X94" s="25">
        <f t="shared" si="50"/>
        <v>0</v>
      </c>
      <c r="Y94" s="25">
        <f t="shared" si="51"/>
        <v>0</v>
      </c>
      <c r="Z94" s="25">
        <f t="shared" si="52"/>
        <v>0</v>
      </c>
      <c r="AA94" s="25">
        <f t="shared" si="53"/>
        <v>0</v>
      </c>
      <c r="AB94" s="25">
        <f t="shared" si="54"/>
        <v>0</v>
      </c>
      <c r="AC94" s="25">
        <f t="shared" si="55"/>
        <v>0</v>
      </c>
      <c r="AD94" s="25">
        <f t="shared" si="56"/>
        <v>0</v>
      </c>
      <c r="AE94" s="25">
        <f t="shared" si="57"/>
        <v>0</v>
      </c>
      <c r="AF94" s="27">
        <f t="shared" si="58"/>
        <v>0</v>
      </c>
      <c r="AG94" s="27">
        <f t="shared" si="59"/>
        <v>0</v>
      </c>
      <c r="AH94" s="27">
        <f t="shared" si="60"/>
        <v>0</v>
      </c>
      <c r="AI94" s="27">
        <f t="shared" si="61"/>
        <v>287</v>
      </c>
      <c r="AJ94" s="27">
        <f t="shared" si="62"/>
        <v>78</v>
      </c>
      <c r="AK94" s="26">
        <f>SUM(Tabela4[[#This Row],[1º ano  LP]:[Questionário Contextual Estudante]])</f>
        <v>1119</v>
      </c>
      <c r="AM94">
        <f>IFERROR(IF(VLOOKUP(Tabela4[[#This Row],[Designação]],BW:BX,2,0)="SIM",SUM(AR94:AU94)+(4*(SUM(BH94:BK94))),0),0)</f>
        <v>287</v>
      </c>
      <c r="AN94">
        <f>IFERROR(IF(VLOOKUP(Tabela4[[#This Row],[Designação]],BW:BX,2,0)="SIM",SUM(AV94:BC94)+(4*(SUM(BL94:BS94))),0),0)</f>
        <v>78</v>
      </c>
      <c r="AO94" t="str">
        <f>IFERROR(VLOOKUP(Tabela4[[#This Row],[Designação]],BW:BX,2,0),0)</f>
        <v>SIM</v>
      </c>
      <c r="AP94" t="str">
        <f>IF(Tabela4[[#This Row],[Designação]]=AQ94,"SIM","NÃO")</f>
        <v>SIM</v>
      </c>
      <c r="AQ94" s="38">
        <v>206016</v>
      </c>
      <c r="AR94">
        <v>58</v>
      </c>
      <c r="AS94">
        <v>64</v>
      </c>
      <c r="AT94">
        <v>68</v>
      </c>
      <c r="AU94">
        <v>65</v>
      </c>
      <c r="AV94">
        <v>70</v>
      </c>
      <c r="BD94">
        <v>325</v>
      </c>
      <c r="BF94" t="str">
        <f t="shared" si="63"/>
        <v>sim</v>
      </c>
      <c r="BG94" s="38">
        <v>206016</v>
      </c>
      <c r="BH94">
        <v>2</v>
      </c>
      <c r="BI94">
        <v>2</v>
      </c>
      <c r="BJ94">
        <v>2</v>
      </c>
      <c r="BK94">
        <v>2</v>
      </c>
      <c r="BL94">
        <v>2</v>
      </c>
      <c r="BT94">
        <v>10</v>
      </c>
      <c r="BW94" s="47">
        <v>515060</v>
      </c>
      <c r="BX94" s="47" t="s">
        <v>1054</v>
      </c>
    </row>
    <row r="95" spans="2:76" x14ac:dyDescent="0.25">
      <c r="B95" s="22">
        <v>2</v>
      </c>
      <c r="C95" s="23">
        <v>206017</v>
      </c>
      <c r="D95" s="24" t="s">
        <v>128</v>
      </c>
      <c r="E95" s="25">
        <f t="shared" si="33"/>
        <v>69</v>
      </c>
      <c r="F95" s="25">
        <f>Tabela4[[#This Row],[1º ano  LP]]</f>
        <v>69</v>
      </c>
      <c r="G95" s="27">
        <f t="shared" si="34"/>
        <v>4</v>
      </c>
      <c r="H95" s="27">
        <f>Tabela4[[#This Row],[1º ano - APLICADOR LP]]</f>
        <v>4</v>
      </c>
      <c r="I95" s="25">
        <f t="shared" si="35"/>
        <v>81</v>
      </c>
      <c r="J95" s="25">
        <f t="shared" si="36"/>
        <v>81</v>
      </c>
      <c r="K95" s="27">
        <f t="shared" si="37"/>
        <v>4</v>
      </c>
      <c r="L95" s="27">
        <f t="shared" si="38"/>
        <v>4</v>
      </c>
      <c r="M95" s="25">
        <f t="shared" si="39"/>
        <v>71</v>
      </c>
      <c r="N95" s="25">
        <f t="shared" si="40"/>
        <v>71</v>
      </c>
      <c r="O95" s="27">
        <f t="shared" si="41"/>
        <v>4</v>
      </c>
      <c r="P95" s="27">
        <f t="shared" si="42"/>
        <v>4</v>
      </c>
      <c r="Q95" s="25">
        <f t="shared" si="43"/>
        <v>0</v>
      </c>
      <c r="R95" s="25">
        <f t="shared" si="44"/>
        <v>0</v>
      </c>
      <c r="S95" s="25">
        <f t="shared" si="45"/>
        <v>0</v>
      </c>
      <c r="T95" s="25">
        <f t="shared" si="46"/>
        <v>0</v>
      </c>
      <c r="U95" s="25">
        <f t="shared" si="47"/>
        <v>0</v>
      </c>
      <c r="V95" s="25">
        <f t="shared" si="48"/>
        <v>0</v>
      </c>
      <c r="W95" s="25">
        <f t="shared" si="49"/>
        <v>0</v>
      </c>
      <c r="X95" s="25">
        <f t="shared" si="50"/>
        <v>0</v>
      </c>
      <c r="Y95" s="25">
        <f t="shared" si="51"/>
        <v>0</v>
      </c>
      <c r="Z95" s="25">
        <f t="shared" si="52"/>
        <v>0</v>
      </c>
      <c r="AA95" s="25">
        <f t="shared" si="53"/>
        <v>0</v>
      </c>
      <c r="AB95" s="25">
        <f t="shared" si="54"/>
        <v>0</v>
      </c>
      <c r="AC95" s="25">
        <f t="shared" si="55"/>
        <v>0</v>
      </c>
      <c r="AD95" s="25">
        <f t="shared" si="56"/>
        <v>0</v>
      </c>
      <c r="AE95" s="25">
        <f t="shared" si="57"/>
        <v>0</v>
      </c>
      <c r="AF95" s="27">
        <f t="shared" si="58"/>
        <v>0</v>
      </c>
      <c r="AG95" s="27">
        <f t="shared" si="59"/>
        <v>0</v>
      </c>
      <c r="AH95" s="27">
        <f t="shared" si="60"/>
        <v>0</v>
      </c>
      <c r="AI95" s="27">
        <f t="shared" si="61"/>
        <v>0</v>
      </c>
      <c r="AJ95" s="27">
        <f t="shared" si="62"/>
        <v>0</v>
      </c>
      <c r="AK95" s="26">
        <f>SUM(Tabela4[[#This Row],[1º ano  LP]:[Questionário Contextual Estudante]])</f>
        <v>466</v>
      </c>
      <c r="AM95">
        <f>IFERROR(IF(VLOOKUP(Tabela4[[#This Row],[Designação]],BW:BX,2,0)="SIM",SUM(AR95:AU95)+(4*(SUM(BH95:BK95))),0),0)</f>
        <v>0</v>
      </c>
      <c r="AN95">
        <f>IFERROR(IF(VLOOKUP(Tabela4[[#This Row],[Designação]],BW:BX,2,0)="SIM",SUM(AV95:BC95)+(4*(SUM(BL95:BS95))),0),0)</f>
        <v>0</v>
      </c>
      <c r="AO95">
        <f>IFERROR(VLOOKUP(Tabela4[[#This Row],[Designação]],BW:BX,2,0),0)</f>
        <v>0</v>
      </c>
      <c r="AP95" t="str">
        <f>IF(Tabela4[[#This Row],[Designação]]=AQ95,"SIM","NÃO")</f>
        <v>SIM</v>
      </c>
      <c r="AQ95" s="38">
        <v>206017</v>
      </c>
      <c r="AR95">
        <v>61</v>
      </c>
      <c r="AS95">
        <v>73</v>
      </c>
      <c r="AT95">
        <v>63</v>
      </c>
      <c r="BD95">
        <v>197</v>
      </c>
      <c r="BF95" t="str">
        <f t="shared" si="63"/>
        <v>sim</v>
      </c>
      <c r="BG95" s="38">
        <v>206017</v>
      </c>
      <c r="BH95">
        <v>2</v>
      </c>
      <c r="BI95">
        <v>2</v>
      </c>
      <c r="BJ95">
        <v>2</v>
      </c>
      <c r="BT95">
        <v>6</v>
      </c>
      <c r="BW95">
        <v>622002</v>
      </c>
      <c r="BX95" t="s">
        <v>1054</v>
      </c>
    </row>
    <row r="96" spans="2:76" x14ac:dyDescent="0.25">
      <c r="B96" s="22">
        <v>2</v>
      </c>
      <c r="C96" s="23">
        <v>206018</v>
      </c>
      <c r="D96" s="24" t="s">
        <v>129</v>
      </c>
      <c r="E96" s="25">
        <f t="shared" si="33"/>
        <v>54</v>
      </c>
      <c r="F96" s="25">
        <f>Tabela4[[#This Row],[1º ano  LP]]</f>
        <v>54</v>
      </c>
      <c r="G96" s="27">
        <f t="shared" si="34"/>
        <v>4</v>
      </c>
      <c r="H96" s="27">
        <f>Tabela4[[#This Row],[1º ano - APLICADOR LP]]</f>
        <v>4</v>
      </c>
      <c r="I96" s="25">
        <f t="shared" si="35"/>
        <v>55</v>
      </c>
      <c r="J96" s="25">
        <f t="shared" si="36"/>
        <v>55</v>
      </c>
      <c r="K96" s="27">
        <f t="shared" si="37"/>
        <v>4</v>
      </c>
      <c r="L96" s="27">
        <f t="shared" si="38"/>
        <v>4</v>
      </c>
      <c r="M96" s="25">
        <f t="shared" si="39"/>
        <v>31</v>
      </c>
      <c r="N96" s="25">
        <f t="shared" si="40"/>
        <v>31</v>
      </c>
      <c r="O96" s="27">
        <f t="shared" si="41"/>
        <v>2</v>
      </c>
      <c r="P96" s="27">
        <f t="shared" si="42"/>
        <v>2</v>
      </c>
      <c r="Q96" s="25">
        <f t="shared" si="43"/>
        <v>100</v>
      </c>
      <c r="R96" s="25">
        <f t="shared" si="44"/>
        <v>100</v>
      </c>
      <c r="S96" s="25">
        <f t="shared" si="45"/>
        <v>74</v>
      </c>
      <c r="T96" s="25">
        <f t="shared" si="46"/>
        <v>74</v>
      </c>
      <c r="U96" s="25">
        <f t="shared" si="47"/>
        <v>0</v>
      </c>
      <c r="V96" s="25">
        <f t="shared" si="48"/>
        <v>0</v>
      </c>
      <c r="W96" s="25">
        <f t="shared" si="49"/>
        <v>0</v>
      </c>
      <c r="X96" s="25">
        <f t="shared" si="50"/>
        <v>0</v>
      </c>
      <c r="Y96" s="25">
        <f t="shared" si="51"/>
        <v>0</v>
      </c>
      <c r="Z96" s="25">
        <f t="shared" si="52"/>
        <v>0</v>
      </c>
      <c r="AA96" s="25">
        <f t="shared" si="53"/>
        <v>0</v>
      </c>
      <c r="AB96" s="25">
        <f t="shared" si="54"/>
        <v>0</v>
      </c>
      <c r="AC96" s="25">
        <f t="shared" si="55"/>
        <v>0</v>
      </c>
      <c r="AD96" s="25">
        <f t="shared" si="56"/>
        <v>0</v>
      </c>
      <c r="AE96" s="25">
        <f t="shared" si="57"/>
        <v>0</v>
      </c>
      <c r="AF96" s="27">
        <f t="shared" si="58"/>
        <v>0</v>
      </c>
      <c r="AG96" s="27">
        <f t="shared" si="59"/>
        <v>0</v>
      </c>
      <c r="AH96" s="27">
        <f t="shared" si="60"/>
        <v>0</v>
      </c>
      <c r="AI96" s="27">
        <f t="shared" si="61"/>
        <v>0</v>
      </c>
      <c r="AJ96" s="27">
        <f t="shared" si="62"/>
        <v>0</v>
      </c>
      <c r="AK96" s="26">
        <f>SUM(Tabela4[[#This Row],[1º ano  LP]:[Questionário Contextual Estudante]])</f>
        <v>648</v>
      </c>
      <c r="AM96">
        <f>IFERROR(IF(VLOOKUP(Tabela4[[#This Row],[Designação]],BW:BX,2,0)="SIM",SUM(AR96:AU96)+(4*(SUM(BH96:BK96))),0),0)</f>
        <v>0</v>
      </c>
      <c r="AN96">
        <f>IFERROR(IF(VLOOKUP(Tabela4[[#This Row],[Designação]],BW:BX,2,0)="SIM",SUM(AV96:BC96)+(4*(SUM(BL96:BS96))),0),0)</f>
        <v>0</v>
      </c>
      <c r="AO96">
        <f>IFERROR(VLOOKUP(Tabela4[[#This Row],[Designação]],BW:BX,2,0),0)</f>
        <v>0</v>
      </c>
      <c r="AP96" t="str">
        <f>IF(Tabela4[[#This Row],[Designação]]=AQ96,"SIM","NÃO")</f>
        <v>SIM</v>
      </c>
      <c r="AQ96" s="38">
        <v>206018</v>
      </c>
      <c r="AR96">
        <v>46</v>
      </c>
      <c r="AS96">
        <v>47</v>
      </c>
      <c r="AT96">
        <v>27</v>
      </c>
      <c r="AU96">
        <v>88</v>
      </c>
      <c r="AV96">
        <v>66</v>
      </c>
      <c r="BD96">
        <v>274</v>
      </c>
      <c r="BF96" t="str">
        <f t="shared" si="63"/>
        <v>sim</v>
      </c>
      <c r="BG96" s="38">
        <v>206018</v>
      </c>
      <c r="BH96">
        <v>2</v>
      </c>
      <c r="BI96">
        <v>2</v>
      </c>
      <c r="BJ96">
        <v>1</v>
      </c>
      <c r="BK96">
        <v>3</v>
      </c>
      <c r="BL96">
        <v>2</v>
      </c>
      <c r="BT96">
        <v>10</v>
      </c>
      <c r="BW96" s="47">
        <v>622004</v>
      </c>
      <c r="BX96" s="47" t="s">
        <v>1054</v>
      </c>
    </row>
    <row r="97" spans="2:76" x14ac:dyDescent="0.25">
      <c r="B97" s="22">
        <v>2</v>
      </c>
      <c r="C97" s="23">
        <v>206019</v>
      </c>
      <c r="D97" s="24" t="s">
        <v>130</v>
      </c>
      <c r="E97" s="25">
        <f t="shared" si="33"/>
        <v>0</v>
      </c>
      <c r="F97" s="25">
        <f>Tabela4[[#This Row],[1º ano  LP]]</f>
        <v>0</v>
      </c>
      <c r="G97" s="27">
        <f t="shared" si="34"/>
        <v>0</v>
      </c>
      <c r="H97" s="27">
        <f>Tabela4[[#This Row],[1º ano - APLICADOR LP]]</f>
        <v>0</v>
      </c>
      <c r="I97" s="25">
        <f t="shared" si="35"/>
        <v>0</v>
      </c>
      <c r="J97" s="25">
        <f t="shared" si="36"/>
        <v>0</v>
      </c>
      <c r="K97" s="27">
        <f t="shared" si="37"/>
        <v>0</v>
      </c>
      <c r="L97" s="27">
        <f t="shared" si="38"/>
        <v>0</v>
      </c>
      <c r="M97" s="25">
        <f t="shared" si="39"/>
        <v>0</v>
      </c>
      <c r="N97" s="25">
        <f t="shared" si="40"/>
        <v>0</v>
      </c>
      <c r="O97" s="27">
        <f t="shared" si="41"/>
        <v>0</v>
      </c>
      <c r="P97" s="27">
        <f t="shared" si="42"/>
        <v>0</v>
      </c>
      <c r="Q97" s="25">
        <f t="shared" si="43"/>
        <v>0</v>
      </c>
      <c r="R97" s="25">
        <f t="shared" si="44"/>
        <v>0</v>
      </c>
      <c r="S97" s="25">
        <f t="shared" si="45"/>
        <v>0</v>
      </c>
      <c r="T97" s="25">
        <f t="shared" si="46"/>
        <v>0</v>
      </c>
      <c r="U97" s="25">
        <f t="shared" si="47"/>
        <v>116</v>
      </c>
      <c r="V97" s="25">
        <f t="shared" si="48"/>
        <v>116</v>
      </c>
      <c r="W97" s="25">
        <f t="shared" si="49"/>
        <v>128</v>
      </c>
      <c r="X97" s="25">
        <f t="shared" si="50"/>
        <v>128</v>
      </c>
      <c r="Y97" s="25">
        <f t="shared" si="51"/>
        <v>119</v>
      </c>
      <c r="Z97" s="25">
        <f t="shared" si="52"/>
        <v>119</v>
      </c>
      <c r="AA97" s="25">
        <f t="shared" si="53"/>
        <v>85</v>
      </c>
      <c r="AB97" s="25">
        <f t="shared" si="54"/>
        <v>85</v>
      </c>
      <c r="AC97" s="25">
        <f t="shared" si="55"/>
        <v>0</v>
      </c>
      <c r="AD97" s="25">
        <f t="shared" si="56"/>
        <v>0</v>
      </c>
      <c r="AE97" s="25">
        <f t="shared" si="57"/>
        <v>0</v>
      </c>
      <c r="AF97" s="27">
        <f t="shared" si="58"/>
        <v>0</v>
      </c>
      <c r="AG97" s="27">
        <f t="shared" si="59"/>
        <v>0</v>
      </c>
      <c r="AH97" s="27">
        <f t="shared" si="60"/>
        <v>0</v>
      </c>
      <c r="AI97" s="27">
        <f t="shared" si="61"/>
        <v>0</v>
      </c>
      <c r="AJ97" s="27">
        <f t="shared" si="62"/>
        <v>0</v>
      </c>
      <c r="AK97" s="26">
        <f>SUM(Tabela4[[#This Row],[1º ano  LP]:[Questionário Contextual Estudante]])</f>
        <v>896</v>
      </c>
      <c r="AM97">
        <f>IFERROR(IF(VLOOKUP(Tabela4[[#This Row],[Designação]],BW:BX,2,0)="SIM",SUM(AR97:AU97)+(4*(SUM(BH97:BK97))),0),0)</f>
        <v>0</v>
      </c>
      <c r="AN97">
        <f>IFERROR(IF(VLOOKUP(Tabela4[[#This Row],[Designação]],BW:BX,2,0)="SIM",SUM(AV97:BC97)+(4*(SUM(BL97:BS97))),0),0)</f>
        <v>0</v>
      </c>
      <c r="AO97">
        <f>IFERROR(VLOOKUP(Tabela4[[#This Row],[Designação]],BW:BX,2,0),0)</f>
        <v>0</v>
      </c>
      <c r="AP97" t="str">
        <f>IF(Tabela4[[#This Row],[Designação]]=AQ97,"SIM","NÃO")</f>
        <v>SIM</v>
      </c>
      <c r="AQ97" s="38">
        <v>206019</v>
      </c>
      <c r="AW97">
        <v>104</v>
      </c>
      <c r="AX97">
        <v>116</v>
      </c>
      <c r="AY97">
        <v>107</v>
      </c>
      <c r="AZ97">
        <v>77</v>
      </c>
      <c r="BD97">
        <v>404</v>
      </c>
      <c r="BF97" t="str">
        <f t="shared" si="63"/>
        <v>sim</v>
      </c>
      <c r="BG97" s="38">
        <v>206019</v>
      </c>
      <c r="BM97">
        <v>3</v>
      </c>
      <c r="BN97">
        <v>3</v>
      </c>
      <c r="BO97">
        <v>3</v>
      </c>
      <c r="BP97">
        <v>2</v>
      </c>
      <c r="BT97">
        <v>11</v>
      </c>
      <c r="BW97">
        <v>622008</v>
      </c>
      <c r="BX97" t="s">
        <v>1054</v>
      </c>
    </row>
    <row r="98" spans="2:76" x14ac:dyDescent="0.25">
      <c r="B98" s="22">
        <v>2</v>
      </c>
      <c r="C98" s="23">
        <v>206020</v>
      </c>
      <c r="D98" s="24" t="s">
        <v>131</v>
      </c>
      <c r="E98" s="25">
        <f t="shared" si="33"/>
        <v>0</v>
      </c>
      <c r="F98" s="25">
        <f>Tabela4[[#This Row],[1º ano  LP]]</f>
        <v>0</v>
      </c>
      <c r="G98" s="27">
        <f t="shared" si="34"/>
        <v>0</v>
      </c>
      <c r="H98" s="27">
        <f>Tabela4[[#This Row],[1º ano - APLICADOR LP]]</f>
        <v>0</v>
      </c>
      <c r="I98" s="25">
        <f t="shared" si="35"/>
        <v>0</v>
      </c>
      <c r="J98" s="25">
        <f t="shared" si="36"/>
        <v>0</v>
      </c>
      <c r="K98" s="27">
        <f t="shared" si="37"/>
        <v>0</v>
      </c>
      <c r="L98" s="27">
        <f t="shared" si="38"/>
        <v>0</v>
      </c>
      <c r="M98" s="25">
        <f t="shared" si="39"/>
        <v>0</v>
      </c>
      <c r="N98" s="25">
        <f t="shared" si="40"/>
        <v>0</v>
      </c>
      <c r="O98" s="27">
        <f t="shared" si="41"/>
        <v>0</v>
      </c>
      <c r="P98" s="27">
        <f t="shared" si="42"/>
        <v>0</v>
      </c>
      <c r="Q98" s="25">
        <f t="shared" si="43"/>
        <v>0</v>
      </c>
      <c r="R98" s="25">
        <f t="shared" si="44"/>
        <v>0</v>
      </c>
      <c r="S98" s="25">
        <f t="shared" si="45"/>
        <v>0</v>
      </c>
      <c r="T98" s="25">
        <f t="shared" si="46"/>
        <v>0</v>
      </c>
      <c r="U98" s="25">
        <f t="shared" si="47"/>
        <v>213</v>
      </c>
      <c r="V98" s="25">
        <f t="shared" si="48"/>
        <v>213</v>
      </c>
      <c r="W98" s="25">
        <f t="shared" si="49"/>
        <v>167</v>
      </c>
      <c r="X98" s="25">
        <f t="shared" si="50"/>
        <v>167</v>
      </c>
      <c r="Y98" s="25">
        <f t="shared" si="51"/>
        <v>168</v>
      </c>
      <c r="Z98" s="25">
        <f t="shared" si="52"/>
        <v>168</v>
      </c>
      <c r="AA98" s="25">
        <f t="shared" si="53"/>
        <v>123</v>
      </c>
      <c r="AB98" s="25">
        <f t="shared" si="54"/>
        <v>123</v>
      </c>
      <c r="AC98" s="25">
        <f t="shared" si="55"/>
        <v>33</v>
      </c>
      <c r="AD98" s="25">
        <f t="shared" si="56"/>
        <v>33</v>
      </c>
      <c r="AE98" s="25">
        <f t="shared" si="57"/>
        <v>28</v>
      </c>
      <c r="AF98" s="27">
        <f t="shared" si="58"/>
        <v>28</v>
      </c>
      <c r="AG98" s="27">
        <f t="shared" si="59"/>
        <v>0</v>
      </c>
      <c r="AH98" s="27">
        <f t="shared" si="60"/>
        <v>0</v>
      </c>
      <c r="AI98" s="27">
        <f t="shared" si="61"/>
        <v>0</v>
      </c>
      <c r="AJ98" s="27">
        <f t="shared" si="62"/>
        <v>0</v>
      </c>
      <c r="AK98" s="26">
        <f>SUM(Tabela4[[#This Row],[1º ano  LP]:[Questionário Contextual Estudante]])</f>
        <v>1464</v>
      </c>
      <c r="AM98">
        <f>IFERROR(IF(VLOOKUP(Tabela4[[#This Row],[Designação]],BW:BX,2,0)="SIM",SUM(AR98:AU98)+(4*(SUM(BH98:BK98))),0),0)</f>
        <v>0</v>
      </c>
      <c r="AN98">
        <f>IFERROR(IF(VLOOKUP(Tabela4[[#This Row],[Designação]],BW:BX,2,0)="SIM",SUM(AV98:BC98)+(4*(SUM(BL98:BS98))),0),0)</f>
        <v>0</v>
      </c>
      <c r="AO98">
        <f>IFERROR(VLOOKUP(Tabela4[[#This Row],[Designação]],BW:BX,2,0),0)</f>
        <v>0</v>
      </c>
      <c r="AP98" t="str">
        <f>IF(Tabela4[[#This Row],[Designação]]=AQ98,"SIM","NÃO")</f>
        <v>SIM</v>
      </c>
      <c r="AQ98" s="38">
        <v>206020</v>
      </c>
      <c r="AW98">
        <v>189</v>
      </c>
      <c r="AX98">
        <v>151</v>
      </c>
      <c r="AY98">
        <v>152</v>
      </c>
      <c r="AZ98">
        <v>111</v>
      </c>
      <c r="BA98">
        <v>29</v>
      </c>
      <c r="BB98">
        <v>24</v>
      </c>
      <c r="BD98">
        <v>656</v>
      </c>
      <c r="BF98" t="str">
        <f t="shared" si="63"/>
        <v>sim</v>
      </c>
      <c r="BG98" s="38">
        <v>206020</v>
      </c>
      <c r="BM98">
        <v>6</v>
      </c>
      <c r="BN98">
        <v>4</v>
      </c>
      <c r="BO98">
        <v>4</v>
      </c>
      <c r="BP98">
        <v>3</v>
      </c>
      <c r="BQ98">
        <v>1</v>
      </c>
      <c r="BR98">
        <v>1</v>
      </c>
      <c r="BT98">
        <v>19</v>
      </c>
      <c r="BW98" s="47">
        <v>622017</v>
      </c>
      <c r="BX98" s="47" t="s">
        <v>1054</v>
      </c>
    </row>
    <row r="99" spans="2:76" x14ac:dyDescent="0.25">
      <c r="B99" s="22">
        <v>2</v>
      </c>
      <c r="C99" s="23">
        <v>206021</v>
      </c>
      <c r="D99" s="24" t="s">
        <v>132</v>
      </c>
      <c r="E99" s="25">
        <f t="shared" si="33"/>
        <v>0</v>
      </c>
      <c r="F99" s="25">
        <f>Tabela4[[#This Row],[1º ano  LP]]</f>
        <v>0</v>
      </c>
      <c r="G99" s="27">
        <f t="shared" si="34"/>
        <v>0</v>
      </c>
      <c r="H99" s="27">
        <f>Tabela4[[#This Row],[1º ano - APLICADOR LP]]</f>
        <v>0</v>
      </c>
      <c r="I99" s="25">
        <f t="shared" si="35"/>
        <v>0</v>
      </c>
      <c r="J99" s="25">
        <f t="shared" si="36"/>
        <v>0</v>
      </c>
      <c r="K99" s="27">
        <f t="shared" si="37"/>
        <v>0</v>
      </c>
      <c r="L99" s="27">
        <f t="shared" si="38"/>
        <v>0</v>
      </c>
      <c r="M99" s="25">
        <f t="shared" si="39"/>
        <v>0</v>
      </c>
      <c r="N99" s="25">
        <f t="shared" si="40"/>
        <v>0</v>
      </c>
      <c r="O99" s="27">
        <f t="shared" si="41"/>
        <v>0</v>
      </c>
      <c r="P99" s="27">
        <f t="shared" si="42"/>
        <v>0</v>
      </c>
      <c r="Q99" s="25">
        <f t="shared" si="43"/>
        <v>0</v>
      </c>
      <c r="R99" s="25">
        <f t="shared" si="44"/>
        <v>0</v>
      </c>
      <c r="S99" s="25">
        <f t="shared" si="45"/>
        <v>0</v>
      </c>
      <c r="T99" s="25">
        <f t="shared" si="46"/>
        <v>0</v>
      </c>
      <c r="U99" s="25">
        <f t="shared" si="47"/>
        <v>77</v>
      </c>
      <c r="V99" s="25">
        <f t="shared" si="48"/>
        <v>77</v>
      </c>
      <c r="W99" s="25">
        <f t="shared" si="49"/>
        <v>85</v>
      </c>
      <c r="X99" s="25">
        <f t="shared" si="50"/>
        <v>85</v>
      </c>
      <c r="Y99" s="25">
        <f t="shared" si="51"/>
        <v>44</v>
      </c>
      <c r="Z99" s="25">
        <f t="shared" si="52"/>
        <v>44</v>
      </c>
      <c r="AA99" s="25">
        <f t="shared" si="53"/>
        <v>44</v>
      </c>
      <c r="AB99" s="25">
        <f t="shared" si="54"/>
        <v>44</v>
      </c>
      <c r="AC99" s="25">
        <f t="shared" si="55"/>
        <v>0</v>
      </c>
      <c r="AD99" s="25">
        <f t="shared" si="56"/>
        <v>0</v>
      </c>
      <c r="AE99" s="25">
        <f t="shared" si="57"/>
        <v>54</v>
      </c>
      <c r="AF99" s="27">
        <f t="shared" si="58"/>
        <v>54</v>
      </c>
      <c r="AG99" s="27">
        <f t="shared" si="59"/>
        <v>31</v>
      </c>
      <c r="AH99" s="27">
        <f t="shared" si="60"/>
        <v>31</v>
      </c>
      <c r="AI99" s="27">
        <f t="shared" si="61"/>
        <v>0</v>
      </c>
      <c r="AJ99" s="27">
        <f t="shared" si="62"/>
        <v>0</v>
      </c>
      <c r="AK99" s="26">
        <f>SUM(Tabela4[[#This Row],[1º ano  LP]:[Questionário Contextual Estudante]])</f>
        <v>670</v>
      </c>
      <c r="AM99">
        <f>IFERROR(IF(VLOOKUP(Tabela4[[#This Row],[Designação]],BW:BX,2,0)="SIM",SUM(AR99:AU99)+(4*(SUM(BH99:BK99))),0),0)</f>
        <v>0</v>
      </c>
      <c r="AN99">
        <f>IFERROR(IF(VLOOKUP(Tabela4[[#This Row],[Designação]],BW:BX,2,0)="SIM",SUM(AV99:BC99)+(4*(SUM(BL99:BS99))),0),0)</f>
        <v>0</v>
      </c>
      <c r="AO99">
        <f>IFERROR(VLOOKUP(Tabela4[[#This Row],[Designação]],BW:BX,2,0),0)</f>
        <v>0</v>
      </c>
      <c r="AP99" t="str">
        <f>IF(Tabela4[[#This Row],[Designação]]=AQ99,"SIM","NÃO")</f>
        <v>SIM</v>
      </c>
      <c r="AQ99" s="38">
        <v>206021</v>
      </c>
      <c r="AW99">
        <v>69</v>
      </c>
      <c r="AX99">
        <v>77</v>
      </c>
      <c r="AY99">
        <v>40</v>
      </c>
      <c r="AZ99">
        <v>40</v>
      </c>
      <c r="BB99">
        <v>46</v>
      </c>
      <c r="BC99">
        <v>27</v>
      </c>
      <c r="BD99">
        <v>299</v>
      </c>
      <c r="BF99" t="str">
        <f t="shared" si="63"/>
        <v>sim</v>
      </c>
      <c r="BG99" s="38">
        <v>206021</v>
      </c>
      <c r="BM99">
        <v>2</v>
      </c>
      <c r="BN99">
        <v>2</v>
      </c>
      <c r="BO99">
        <v>1</v>
      </c>
      <c r="BP99">
        <v>1</v>
      </c>
      <c r="BR99">
        <v>2</v>
      </c>
      <c r="BS99">
        <v>1</v>
      </c>
      <c r="BT99">
        <v>9</v>
      </c>
      <c r="BW99">
        <v>622021</v>
      </c>
      <c r="BX99" t="s">
        <v>1054</v>
      </c>
    </row>
    <row r="100" spans="2:76" x14ac:dyDescent="0.25">
      <c r="B100" s="22">
        <v>2</v>
      </c>
      <c r="C100" s="23">
        <v>206022</v>
      </c>
      <c r="D100" s="24" t="s">
        <v>133</v>
      </c>
      <c r="E100" s="25">
        <f t="shared" si="33"/>
        <v>69</v>
      </c>
      <c r="F100" s="25">
        <f>Tabela4[[#This Row],[1º ano  LP]]</f>
        <v>69</v>
      </c>
      <c r="G100" s="27">
        <f t="shared" si="34"/>
        <v>4</v>
      </c>
      <c r="H100" s="27">
        <f>Tabela4[[#This Row],[1º ano - APLICADOR LP]]</f>
        <v>4</v>
      </c>
      <c r="I100" s="25">
        <f t="shared" si="35"/>
        <v>140</v>
      </c>
      <c r="J100" s="25">
        <f t="shared" si="36"/>
        <v>140</v>
      </c>
      <c r="K100" s="27">
        <f t="shared" si="37"/>
        <v>8</v>
      </c>
      <c r="L100" s="27">
        <f t="shared" si="38"/>
        <v>8</v>
      </c>
      <c r="M100" s="25">
        <f t="shared" si="39"/>
        <v>138</v>
      </c>
      <c r="N100" s="25">
        <f t="shared" si="40"/>
        <v>138</v>
      </c>
      <c r="O100" s="27">
        <f t="shared" si="41"/>
        <v>8</v>
      </c>
      <c r="P100" s="27">
        <f t="shared" si="42"/>
        <v>8</v>
      </c>
      <c r="Q100" s="25">
        <f t="shared" si="43"/>
        <v>120</v>
      </c>
      <c r="R100" s="25">
        <f t="shared" si="44"/>
        <v>120</v>
      </c>
      <c r="S100" s="25">
        <f t="shared" si="45"/>
        <v>118</v>
      </c>
      <c r="T100" s="25">
        <f t="shared" si="46"/>
        <v>118</v>
      </c>
      <c r="U100" s="25">
        <f t="shared" si="47"/>
        <v>0</v>
      </c>
      <c r="V100" s="25">
        <f t="shared" si="48"/>
        <v>0</v>
      </c>
      <c r="W100" s="25">
        <f t="shared" si="49"/>
        <v>0</v>
      </c>
      <c r="X100" s="25">
        <f t="shared" si="50"/>
        <v>0</v>
      </c>
      <c r="Y100" s="25">
        <f t="shared" si="51"/>
        <v>0</v>
      </c>
      <c r="Z100" s="25">
        <f t="shared" si="52"/>
        <v>0</v>
      </c>
      <c r="AA100" s="25">
        <f t="shared" si="53"/>
        <v>0</v>
      </c>
      <c r="AB100" s="25">
        <f t="shared" si="54"/>
        <v>0</v>
      </c>
      <c r="AC100" s="25">
        <f t="shared" si="55"/>
        <v>0</v>
      </c>
      <c r="AD100" s="25">
        <f t="shared" si="56"/>
        <v>0</v>
      </c>
      <c r="AE100" s="25">
        <f t="shared" si="57"/>
        <v>0</v>
      </c>
      <c r="AF100" s="27">
        <f t="shared" si="58"/>
        <v>0</v>
      </c>
      <c r="AG100" s="27">
        <f t="shared" si="59"/>
        <v>0</v>
      </c>
      <c r="AH100" s="27">
        <f t="shared" si="60"/>
        <v>0</v>
      </c>
      <c r="AI100" s="27">
        <f t="shared" si="61"/>
        <v>0</v>
      </c>
      <c r="AJ100" s="27">
        <f t="shared" si="62"/>
        <v>0</v>
      </c>
      <c r="AK100" s="26">
        <f>SUM(Tabela4[[#This Row],[1º ano  LP]:[Questionário Contextual Estudante]])</f>
        <v>1210</v>
      </c>
      <c r="AM100">
        <f>IFERROR(IF(VLOOKUP(Tabela4[[#This Row],[Designação]],BW:BX,2,0)="SIM",SUM(AR100:AU100)+(4*(SUM(BH100:BK100))),0),0)</f>
        <v>0</v>
      </c>
      <c r="AN100">
        <f>IFERROR(IF(VLOOKUP(Tabela4[[#This Row],[Designação]],BW:BX,2,0)="SIM",SUM(AV100:BC100)+(4*(SUM(BL100:BS100))),0),0)</f>
        <v>0</v>
      </c>
      <c r="AO100">
        <f>IFERROR(VLOOKUP(Tabela4[[#This Row],[Designação]],BW:BX,2,0),0)</f>
        <v>0</v>
      </c>
      <c r="AP100" t="str">
        <f>IF(Tabela4[[#This Row],[Designação]]=AQ100,"SIM","NÃO")</f>
        <v>SIM</v>
      </c>
      <c r="AQ100" s="38">
        <v>206022</v>
      </c>
      <c r="AR100">
        <v>61</v>
      </c>
      <c r="AS100">
        <v>124</v>
      </c>
      <c r="AT100">
        <v>122</v>
      </c>
      <c r="AU100">
        <v>108</v>
      </c>
      <c r="AV100">
        <v>106</v>
      </c>
      <c r="BD100">
        <v>521</v>
      </c>
      <c r="BF100" t="str">
        <f t="shared" si="63"/>
        <v>sim</v>
      </c>
      <c r="BG100" s="38">
        <v>206022</v>
      </c>
      <c r="BH100">
        <v>2</v>
      </c>
      <c r="BI100">
        <v>4</v>
      </c>
      <c r="BJ100">
        <v>4</v>
      </c>
      <c r="BK100">
        <v>3</v>
      </c>
      <c r="BL100">
        <v>3</v>
      </c>
      <c r="BT100">
        <v>16</v>
      </c>
      <c r="BW100" s="47">
        <v>622024</v>
      </c>
      <c r="BX100" s="47" t="s">
        <v>1054</v>
      </c>
    </row>
    <row r="101" spans="2:76" x14ac:dyDescent="0.25">
      <c r="B101" s="22">
        <v>2</v>
      </c>
      <c r="C101" s="23">
        <v>206023</v>
      </c>
      <c r="D101" s="24" t="s">
        <v>134</v>
      </c>
      <c r="E101" s="25">
        <f t="shared" si="33"/>
        <v>37</v>
      </c>
      <c r="F101" s="25">
        <f>Tabela4[[#This Row],[1º ano  LP]]</f>
        <v>37</v>
      </c>
      <c r="G101" s="27">
        <f t="shared" si="34"/>
        <v>2</v>
      </c>
      <c r="H101" s="27">
        <f>Tabela4[[#This Row],[1º ano - APLICADOR LP]]</f>
        <v>2</v>
      </c>
      <c r="I101" s="25">
        <f t="shared" si="35"/>
        <v>71</v>
      </c>
      <c r="J101" s="25">
        <f t="shared" si="36"/>
        <v>71</v>
      </c>
      <c r="K101" s="27">
        <f t="shared" si="37"/>
        <v>4</v>
      </c>
      <c r="L101" s="27">
        <f t="shared" si="38"/>
        <v>4</v>
      </c>
      <c r="M101" s="25">
        <f t="shared" si="39"/>
        <v>73</v>
      </c>
      <c r="N101" s="25">
        <f t="shared" si="40"/>
        <v>73</v>
      </c>
      <c r="O101" s="27">
        <f t="shared" si="41"/>
        <v>4</v>
      </c>
      <c r="P101" s="27">
        <f t="shared" si="42"/>
        <v>4</v>
      </c>
      <c r="Q101" s="25">
        <f t="shared" si="43"/>
        <v>76</v>
      </c>
      <c r="R101" s="25">
        <f t="shared" si="44"/>
        <v>76</v>
      </c>
      <c r="S101" s="25">
        <f t="shared" si="45"/>
        <v>65</v>
      </c>
      <c r="T101" s="25">
        <f t="shared" si="46"/>
        <v>65</v>
      </c>
      <c r="U101" s="25">
        <f t="shared" si="47"/>
        <v>0</v>
      </c>
      <c r="V101" s="25">
        <f t="shared" si="48"/>
        <v>0</v>
      </c>
      <c r="W101" s="25">
        <f t="shared" si="49"/>
        <v>0</v>
      </c>
      <c r="X101" s="25">
        <f t="shared" si="50"/>
        <v>0</v>
      </c>
      <c r="Y101" s="25">
        <f t="shared" si="51"/>
        <v>0</v>
      </c>
      <c r="Z101" s="25">
        <f t="shared" si="52"/>
        <v>0</v>
      </c>
      <c r="AA101" s="25">
        <f t="shared" si="53"/>
        <v>0</v>
      </c>
      <c r="AB101" s="25">
        <f t="shared" si="54"/>
        <v>0</v>
      </c>
      <c r="AC101" s="25">
        <f t="shared" si="55"/>
        <v>0</v>
      </c>
      <c r="AD101" s="25">
        <f t="shared" si="56"/>
        <v>0</v>
      </c>
      <c r="AE101" s="25">
        <f t="shared" si="57"/>
        <v>0</v>
      </c>
      <c r="AF101" s="27">
        <f t="shared" si="58"/>
        <v>0</v>
      </c>
      <c r="AG101" s="27">
        <f t="shared" si="59"/>
        <v>0</v>
      </c>
      <c r="AH101" s="27">
        <f t="shared" si="60"/>
        <v>0</v>
      </c>
      <c r="AI101" s="27">
        <f t="shared" si="61"/>
        <v>0</v>
      </c>
      <c r="AJ101" s="27">
        <f t="shared" si="62"/>
        <v>0</v>
      </c>
      <c r="AK101" s="26">
        <f>SUM(Tabela4[[#This Row],[1º ano  LP]:[Questionário Contextual Estudante]])</f>
        <v>664</v>
      </c>
      <c r="AM101">
        <f>IFERROR(IF(VLOOKUP(Tabela4[[#This Row],[Designação]],BW:BX,2,0)="SIM",SUM(AR101:AU101)+(4*(SUM(BH101:BK101))),0),0)</f>
        <v>0</v>
      </c>
      <c r="AN101">
        <f>IFERROR(IF(VLOOKUP(Tabela4[[#This Row],[Designação]],BW:BX,2,0)="SIM",SUM(AV101:BC101)+(4*(SUM(BL101:BS101))),0),0)</f>
        <v>0</v>
      </c>
      <c r="AO101">
        <f>IFERROR(VLOOKUP(Tabela4[[#This Row],[Designação]],BW:BX,2,0),0)</f>
        <v>0</v>
      </c>
      <c r="AP101" t="str">
        <f>IF(Tabela4[[#This Row],[Designação]]=AQ101,"SIM","NÃO")</f>
        <v>SIM</v>
      </c>
      <c r="AQ101" s="38">
        <v>206023</v>
      </c>
      <c r="AR101">
        <v>33</v>
      </c>
      <c r="AS101">
        <v>63</v>
      </c>
      <c r="AT101">
        <v>65</v>
      </c>
      <c r="AU101">
        <v>68</v>
      </c>
      <c r="AV101">
        <v>57</v>
      </c>
      <c r="BD101">
        <v>286</v>
      </c>
      <c r="BF101" t="str">
        <f t="shared" si="63"/>
        <v>sim</v>
      </c>
      <c r="BG101" s="38">
        <v>206023</v>
      </c>
      <c r="BH101">
        <v>1</v>
      </c>
      <c r="BI101">
        <v>2</v>
      </c>
      <c r="BJ101">
        <v>2</v>
      </c>
      <c r="BK101">
        <v>2</v>
      </c>
      <c r="BL101">
        <v>2</v>
      </c>
      <c r="BT101">
        <v>9</v>
      </c>
      <c r="BW101">
        <v>625008</v>
      </c>
      <c r="BX101" t="s">
        <v>1054</v>
      </c>
    </row>
    <row r="102" spans="2:76" x14ac:dyDescent="0.25">
      <c r="B102" s="22">
        <v>2</v>
      </c>
      <c r="C102" s="23">
        <v>206024</v>
      </c>
      <c r="D102" s="24" t="s">
        <v>135</v>
      </c>
      <c r="E102" s="25">
        <f t="shared" si="33"/>
        <v>68</v>
      </c>
      <c r="F102" s="25">
        <f>Tabela4[[#This Row],[1º ano  LP]]</f>
        <v>68</v>
      </c>
      <c r="G102" s="27">
        <f t="shared" si="34"/>
        <v>4</v>
      </c>
      <c r="H102" s="27">
        <f>Tabela4[[#This Row],[1º ano - APLICADOR LP]]</f>
        <v>4</v>
      </c>
      <c r="I102" s="25">
        <f t="shared" si="35"/>
        <v>115</v>
      </c>
      <c r="J102" s="25">
        <f t="shared" si="36"/>
        <v>115</v>
      </c>
      <c r="K102" s="27">
        <f t="shared" si="37"/>
        <v>6</v>
      </c>
      <c r="L102" s="27">
        <f t="shared" si="38"/>
        <v>6</v>
      </c>
      <c r="M102" s="25">
        <f t="shared" si="39"/>
        <v>144</v>
      </c>
      <c r="N102" s="25">
        <f t="shared" si="40"/>
        <v>144</v>
      </c>
      <c r="O102" s="27">
        <f t="shared" si="41"/>
        <v>8</v>
      </c>
      <c r="P102" s="27">
        <f t="shared" si="42"/>
        <v>8</v>
      </c>
      <c r="Q102" s="25">
        <f t="shared" si="43"/>
        <v>119</v>
      </c>
      <c r="R102" s="25">
        <f t="shared" si="44"/>
        <v>119</v>
      </c>
      <c r="S102" s="25">
        <f t="shared" si="45"/>
        <v>144</v>
      </c>
      <c r="T102" s="25">
        <f t="shared" si="46"/>
        <v>144</v>
      </c>
      <c r="U102" s="25">
        <f t="shared" si="47"/>
        <v>0</v>
      </c>
      <c r="V102" s="25">
        <f t="shared" si="48"/>
        <v>0</v>
      </c>
      <c r="W102" s="25">
        <f t="shared" si="49"/>
        <v>0</v>
      </c>
      <c r="X102" s="25">
        <f t="shared" si="50"/>
        <v>0</v>
      </c>
      <c r="Y102" s="25">
        <f t="shared" si="51"/>
        <v>0</v>
      </c>
      <c r="Z102" s="25">
        <f t="shared" si="52"/>
        <v>0</v>
      </c>
      <c r="AA102" s="25">
        <f t="shared" si="53"/>
        <v>0</v>
      </c>
      <c r="AB102" s="25">
        <f t="shared" si="54"/>
        <v>0</v>
      </c>
      <c r="AC102" s="25">
        <f t="shared" si="55"/>
        <v>0</v>
      </c>
      <c r="AD102" s="25">
        <f t="shared" si="56"/>
        <v>0</v>
      </c>
      <c r="AE102" s="25">
        <f t="shared" si="57"/>
        <v>0</v>
      </c>
      <c r="AF102" s="27">
        <f t="shared" si="58"/>
        <v>0</v>
      </c>
      <c r="AG102" s="27">
        <f t="shared" si="59"/>
        <v>0</v>
      </c>
      <c r="AH102" s="27">
        <f t="shared" si="60"/>
        <v>0</v>
      </c>
      <c r="AI102" s="27">
        <f t="shared" si="61"/>
        <v>0</v>
      </c>
      <c r="AJ102" s="27">
        <f t="shared" si="62"/>
        <v>0</v>
      </c>
      <c r="AK102" s="26">
        <f>SUM(Tabela4[[#This Row],[1º ano  LP]:[Questionário Contextual Estudante]])</f>
        <v>1216</v>
      </c>
      <c r="AM102">
        <f>IFERROR(IF(VLOOKUP(Tabela4[[#This Row],[Designação]],BW:BX,2,0)="SIM",SUM(AR102:AU102)+(4*(SUM(BH102:BK102))),0),0)</f>
        <v>0</v>
      </c>
      <c r="AN102">
        <f>IFERROR(IF(VLOOKUP(Tabela4[[#This Row],[Designação]],BW:BX,2,0)="SIM",SUM(AV102:BC102)+(4*(SUM(BL102:BS102))),0),0)</f>
        <v>0</v>
      </c>
      <c r="AO102">
        <f>IFERROR(VLOOKUP(Tabela4[[#This Row],[Designação]],BW:BX,2,0),0)</f>
        <v>0</v>
      </c>
      <c r="AP102" t="str">
        <f>IF(Tabela4[[#This Row],[Designação]]=AQ102,"SIM","NÃO")</f>
        <v>SIM</v>
      </c>
      <c r="AQ102" s="38">
        <v>206024</v>
      </c>
      <c r="AR102">
        <v>60</v>
      </c>
      <c r="AS102">
        <v>103</v>
      </c>
      <c r="AT102">
        <v>128</v>
      </c>
      <c r="AU102">
        <v>107</v>
      </c>
      <c r="AV102">
        <v>128</v>
      </c>
      <c r="BD102">
        <v>526</v>
      </c>
      <c r="BF102" t="str">
        <f t="shared" si="63"/>
        <v>sim</v>
      </c>
      <c r="BG102" s="38">
        <v>206024</v>
      </c>
      <c r="BH102">
        <v>2</v>
      </c>
      <c r="BI102">
        <v>3</v>
      </c>
      <c r="BJ102">
        <v>4</v>
      </c>
      <c r="BK102">
        <v>3</v>
      </c>
      <c r="BL102">
        <v>4</v>
      </c>
      <c r="BT102">
        <v>16</v>
      </c>
      <c r="BW102" s="47">
        <v>625013</v>
      </c>
      <c r="BX102" s="47" t="s">
        <v>1054</v>
      </c>
    </row>
    <row r="103" spans="2:76" x14ac:dyDescent="0.25">
      <c r="B103" s="22">
        <v>2</v>
      </c>
      <c r="C103" s="23">
        <v>206501</v>
      </c>
      <c r="D103" s="24" t="s">
        <v>136</v>
      </c>
      <c r="E103" s="25">
        <f t="shared" si="33"/>
        <v>35</v>
      </c>
      <c r="F103" s="25">
        <f>Tabela4[[#This Row],[1º ano  LP]]</f>
        <v>35</v>
      </c>
      <c r="G103" s="27">
        <f t="shared" si="34"/>
        <v>2</v>
      </c>
      <c r="H103" s="27">
        <f>Tabela4[[#This Row],[1º ano - APLICADOR LP]]</f>
        <v>2</v>
      </c>
      <c r="I103" s="25">
        <f t="shared" si="35"/>
        <v>29</v>
      </c>
      <c r="J103" s="25">
        <f t="shared" si="36"/>
        <v>29</v>
      </c>
      <c r="K103" s="27">
        <f t="shared" si="37"/>
        <v>2</v>
      </c>
      <c r="L103" s="27">
        <f t="shared" si="38"/>
        <v>2</v>
      </c>
      <c r="M103" s="25">
        <f t="shared" si="39"/>
        <v>32</v>
      </c>
      <c r="N103" s="25">
        <f t="shared" si="40"/>
        <v>32</v>
      </c>
      <c r="O103" s="27">
        <f t="shared" si="41"/>
        <v>2</v>
      </c>
      <c r="P103" s="27">
        <f t="shared" si="42"/>
        <v>2</v>
      </c>
      <c r="Q103" s="25">
        <f t="shared" si="43"/>
        <v>23</v>
      </c>
      <c r="R103" s="25">
        <f t="shared" si="44"/>
        <v>23</v>
      </c>
      <c r="S103" s="25">
        <f t="shared" si="45"/>
        <v>28</v>
      </c>
      <c r="T103" s="25">
        <f t="shared" si="46"/>
        <v>28</v>
      </c>
      <c r="U103" s="25">
        <f t="shared" si="47"/>
        <v>53</v>
      </c>
      <c r="V103" s="25">
        <f t="shared" si="48"/>
        <v>53</v>
      </c>
      <c r="W103" s="25">
        <f t="shared" si="49"/>
        <v>0</v>
      </c>
      <c r="X103" s="25">
        <f t="shared" si="50"/>
        <v>0</v>
      </c>
      <c r="Y103" s="25">
        <f t="shared" si="51"/>
        <v>0</v>
      </c>
      <c r="Z103" s="25">
        <f t="shared" si="52"/>
        <v>0</v>
      </c>
      <c r="AA103" s="25">
        <f t="shared" si="53"/>
        <v>0</v>
      </c>
      <c r="AB103" s="25">
        <f t="shared" si="54"/>
        <v>0</v>
      </c>
      <c r="AC103" s="25">
        <f t="shared" si="55"/>
        <v>0</v>
      </c>
      <c r="AD103" s="25">
        <f t="shared" si="56"/>
        <v>0</v>
      </c>
      <c r="AE103" s="25">
        <f t="shared" si="57"/>
        <v>0</v>
      </c>
      <c r="AF103" s="27">
        <f t="shared" si="58"/>
        <v>0</v>
      </c>
      <c r="AG103" s="27">
        <f t="shared" si="59"/>
        <v>0</v>
      </c>
      <c r="AH103" s="27">
        <f t="shared" si="60"/>
        <v>0</v>
      </c>
      <c r="AI103" s="27">
        <f t="shared" si="61"/>
        <v>0</v>
      </c>
      <c r="AJ103" s="27">
        <f t="shared" si="62"/>
        <v>0</v>
      </c>
      <c r="AK103" s="26">
        <f>SUM(Tabela4[[#This Row],[1º ano  LP]:[Questionário Contextual Estudante]])</f>
        <v>412</v>
      </c>
      <c r="AM103">
        <f>IFERROR(IF(VLOOKUP(Tabela4[[#This Row],[Designação]],BW:BX,2,0)="SIM",SUM(AR103:AU103)+(4*(SUM(BH103:BK103))),0),0)</f>
        <v>0</v>
      </c>
      <c r="AN103">
        <f>IFERROR(IF(VLOOKUP(Tabela4[[#This Row],[Designação]],BW:BX,2,0)="SIM",SUM(AV103:BC103)+(4*(SUM(BL103:BS103))),0),0)</f>
        <v>0</v>
      </c>
      <c r="AO103">
        <f>IFERROR(VLOOKUP(Tabela4[[#This Row],[Designação]],BW:BX,2,0),0)</f>
        <v>0</v>
      </c>
      <c r="AP103" t="str">
        <f>IF(Tabela4[[#This Row],[Designação]]=AQ103,"SIM","NÃO")</f>
        <v>SIM</v>
      </c>
      <c r="AQ103" s="38">
        <v>206501</v>
      </c>
      <c r="AR103">
        <v>31</v>
      </c>
      <c r="AS103">
        <v>25</v>
      </c>
      <c r="AT103">
        <v>28</v>
      </c>
      <c r="AU103">
        <v>19</v>
      </c>
      <c r="AV103">
        <v>24</v>
      </c>
      <c r="AW103">
        <v>45</v>
      </c>
      <c r="BD103">
        <v>172</v>
      </c>
      <c r="BF103" t="str">
        <f t="shared" si="63"/>
        <v>sim</v>
      </c>
      <c r="BG103" s="38">
        <v>206501</v>
      </c>
      <c r="BH103">
        <v>1</v>
      </c>
      <c r="BI103">
        <v>1</v>
      </c>
      <c r="BJ103">
        <v>1</v>
      </c>
      <c r="BK103">
        <v>1</v>
      </c>
      <c r="BL103">
        <v>1</v>
      </c>
      <c r="BM103">
        <v>2</v>
      </c>
      <c r="BT103">
        <v>7</v>
      </c>
      <c r="BW103">
        <v>625014</v>
      </c>
      <c r="BX103" t="s">
        <v>1054</v>
      </c>
    </row>
    <row r="104" spans="2:76" x14ac:dyDescent="0.25">
      <c r="B104" s="22">
        <v>2</v>
      </c>
      <c r="C104" s="23">
        <v>206502</v>
      </c>
      <c r="D104" s="24" t="s">
        <v>137</v>
      </c>
      <c r="E104" s="25">
        <f t="shared" si="33"/>
        <v>33</v>
      </c>
      <c r="F104" s="25">
        <f>Tabela4[[#This Row],[1º ano  LP]]</f>
        <v>33</v>
      </c>
      <c r="G104" s="27">
        <f t="shared" si="34"/>
        <v>2</v>
      </c>
      <c r="H104" s="27">
        <f>Tabela4[[#This Row],[1º ano - APLICADOR LP]]</f>
        <v>2</v>
      </c>
      <c r="I104" s="25">
        <f t="shared" si="35"/>
        <v>98</v>
      </c>
      <c r="J104" s="25">
        <f t="shared" si="36"/>
        <v>98</v>
      </c>
      <c r="K104" s="27">
        <f t="shared" si="37"/>
        <v>6</v>
      </c>
      <c r="L104" s="27">
        <f t="shared" si="38"/>
        <v>6</v>
      </c>
      <c r="M104" s="25">
        <f t="shared" si="39"/>
        <v>71</v>
      </c>
      <c r="N104" s="25">
        <f t="shared" si="40"/>
        <v>71</v>
      </c>
      <c r="O104" s="27">
        <f t="shared" si="41"/>
        <v>4</v>
      </c>
      <c r="P104" s="27">
        <f t="shared" si="42"/>
        <v>4</v>
      </c>
      <c r="Q104" s="25">
        <f t="shared" si="43"/>
        <v>70</v>
      </c>
      <c r="R104" s="25">
        <f t="shared" si="44"/>
        <v>70</v>
      </c>
      <c r="S104" s="25">
        <f t="shared" si="45"/>
        <v>78</v>
      </c>
      <c r="T104" s="25">
        <f t="shared" si="46"/>
        <v>78</v>
      </c>
      <c r="U104" s="25">
        <f t="shared" si="47"/>
        <v>75</v>
      </c>
      <c r="V104" s="25">
        <f t="shared" si="48"/>
        <v>75</v>
      </c>
      <c r="W104" s="25">
        <f t="shared" si="49"/>
        <v>0</v>
      </c>
      <c r="X104" s="25">
        <f t="shared" si="50"/>
        <v>0</v>
      </c>
      <c r="Y104" s="25">
        <f t="shared" si="51"/>
        <v>0</v>
      </c>
      <c r="Z104" s="25">
        <f t="shared" si="52"/>
        <v>0</v>
      </c>
      <c r="AA104" s="25">
        <f t="shared" si="53"/>
        <v>0</v>
      </c>
      <c r="AB104" s="25">
        <f t="shared" si="54"/>
        <v>0</v>
      </c>
      <c r="AC104" s="25">
        <f t="shared" si="55"/>
        <v>0</v>
      </c>
      <c r="AD104" s="25">
        <f t="shared" si="56"/>
        <v>0</v>
      </c>
      <c r="AE104" s="25">
        <f t="shared" si="57"/>
        <v>0</v>
      </c>
      <c r="AF104" s="27">
        <f t="shared" si="58"/>
        <v>0</v>
      </c>
      <c r="AG104" s="27">
        <f t="shared" si="59"/>
        <v>0</v>
      </c>
      <c r="AH104" s="27">
        <f t="shared" si="60"/>
        <v>0</v>
      </c>
      <c r="AI104" s="27">
        <f t="shared" si="61"/>
        <v>0</v>
      </c>
      <c r="AJ104" s="27">
        <f t="shared" si="62"/>
        <v>0</v>
      </c>
      <c r="AK104" s="26">
        <f>SUM(Tabela4[[#This Row],[1º ano  LP]:[Questionário Contextual Estudante]])</f>
        <v>874</v>
      </c>
      <c r="AM104">
        <f>IFERROR(IF(VLOOKUP(Tabela4[[#This Row],[Designação]],BW:BX,2,0)="SIM",SUM(AR104:AU104)+(4*(SUM(BH104:BK104))),0),0)</f>
        <v>0</v>
      </c>
      <c r="AN104">
        <f>IFERROR(IF(VLOOKUP(Tabela4[[#This Row],[Designação]],BW:BX,2,0)="SIM",SUM(AV104:BC104)+(4*(SUM(BL104:BS104))),0),0)</f>
        <v>0</v>
      </c>
      <c r="AO104">
        <f>IFERROR(VLOOKUP(Tabela4[[#This Row],[Designação]],BW:BX,2,0),0)</f>
        <v>0</v>
      </c>
      <c r="AP104" t="str">
        <f>IF(Tabela4[[#This Row],[Designação]]=AQ104,"SIM","NÃO")</f>
        <v>SIM</v>
      </c>
      <c r="AQ104" s="38">
        <v>206502</v>
      </c>
      <c r="AR104">
        <v>29</v>
      </c>
      <c r="AS104">
        <v>86</v>
      </c>
      <c r="AT104">
        <v>63</v>
      </c>
      <c r="AU104">
        <v>62</v>
      </c>
      <c r="AV104">
        <v>70</v>
      </c>
      <c r="AW104">
        <v>67</v>
      </c>
      <c r="BD104">
        <v>377</v>
      </c>
      <c r="BF104" t="str">
        <f t="shared" si="63"/>
        <v>sim</v>
      </c>
      <c r="BG104" s="38">
        <v>206502</v>
      </c>
      <c r="BH104">
        <v>1</v>
      </c>
      <c r="BI104">
        <v>3</v>
      </c>
      <c r="BJ104">
        <v>2</v>
      </c>
      <c r="BK104">
        <v>2</v>
      </c>
      <c r="BL104">
        <v>2</v>
      </c>
      <c r="BM104">
        <v>2</v>
      </c>
      <c r="BT104">
        <v>12</v>
      </c>
      <c r="BW104" s="47">
        <v>625022</v>
      </c>
      <c r="BX104" s="47" t="s">
        <v>1054</v>
      </c>
    </row>
    <row r="105" spans="2:76" x14ac:dyDescent="0.25">
      <c r="B105" s="22">
        <v>2</v>
      </c>
      <c r="C105" s="23">
        <v>208001</v>
      </c>
      <c r="D105" s="24" t="s">
        <v>138</v>
      </c>
      <c r="E105" s="25">
        <f t="shared" si="33"/>
        <v>24</v>
      </c>
      <c r="F105" s="25">
        <f>Tabela4[[#This Row],[1º ano  LP]]</f>
        <v>24</v>
      </c>
      <c r="G105" s="27">
        <f t="shared" si="34"/>
        <v>2</v>
      </c>
      <c r="H105" s="27">
        <f>Tabela4[[#This Row],[1º ano - APLICADOR LP]]</f>
        <v>2</v>
      </c>
      <c r="I105" s="25">
        <f t="shared" si="35"/>
        <v>56</v>
      </c>
      <c r="J105" s="25">
        <f t="shared" si="36"/>
        <v>56</v>
      </c>
      <c r="K105" s="27">
        <f t="shared" si="37"/>
        <v>4</v>
      </c>
      <c r="L105" s="27">
        <f t="shared" si="38"/>
        <v>4</v>
      </c>
      <c r="M105" s="25">
        <f t="shared" si="39"/>
        <v>58</v>
      </c>
      <c r="N105" s="25">
        <f t="shared" si="40"/>
        <v>58</v>
      </c>
      <c r="O105" s="27">
        <f t="shared" si="41"/>
        <v>4</v>
      </c>
      <c r="P105" s="27">
        <f t="shared" si="42"/>
        <v>4</v>
      </c>
      <c r="Q105" s="25">
        <f t="shared" si="43"/>
        <v>60</v>
      </c>
      <c r="R105" s="25">
        <f t="shared" si="44"/>
        <v>60</v>
      </c>
      <c r="S105" s="25">
        <f t="shared" si="45"/>
        <v>65</v>
      </c>
      <c r="T105" s="25">
        <f t="shared" si="46"/>
        <v>65</v>
      </c>
      <c r="U105" s="25">
        <f t="shared" si="47"/>
        <v>0</v>
      </c>
      <c r="V105" s="25">
        <f t="shared" si="48"/>
        <v>0</v>
      </c>
      <c r="W105" s="25">
        <f t="shared" si="49"/>
        <v>0</v>
      </c>
      <c r="X105" s="25">
        <f t="shared" si="50"/>
        <v>0</v>
      </c>
      <c r="Y105" s="25">
        <f t="shared" si="51"/>
        <v>0</v>
      </c>
      <c r="Z105" s="25">
        <f t="shared" si="52"/>
        <v>0</v>
      </c>
      <c r="AA105" s="25">
        <f t="shared" si="53"/>
        <v>0</v>
      </c>
      <c r="AB105" s="25">
        <f t="shared" si="54"/>
        <v>0</v>
      </c>
      <c r="AC105" s="25">
        <f t="shared" si="55"/>
        <v>0</v>
      </c>
      <c r="AD105" s="25">
        <f t="shared" si="56"/>
        <v>0</v>
      </c>
      <c r="AE105" s="25">
        <f t="shared" si="57"/>
        <v>0</v>
      </c>
      <c r="AF105" s="27">
        <f t="shared" si="58"/>
        <v>0</v>
      </c>
      <c r="AG105" s="27">
        <f t="shared" si="59"/>
        <v>0</v>
      </c>
      <c r="AH105" s="27">
        <f t="shared" si="60"/>
        <v>0</v>
      </c>
      <c r="AI105" s="27">
        <f t="shared" si="61"/>
        <v>0</v>
      </c>
      <c r="AJ105" s="27">
        <f t="shared" si="62"/>
        <v>0</v>
      </c>
      <c r="AK105" s="26">
        <f>SUM(Tabela4[[#This Row],[1º ano  LP]:[Questionário Contextual Estudante]])</f>
        <v>546</v>
      </c>
      <c r="AM105">
        <f>IFERROR(IF(VLOOKUP(Tabela4[[#This Row],[Designação]],BW:BX,2,0)="SIM",SUM(AR105:AU105)+(4*(SUM(BH105:BK105))),0),0)</f>
        <v>0</v>
      </c>
      <c r="AN105">
        <f>IFERROR(IF(VLOOKUP(Tabela4[[#This Row],[Designação]],BW:BX,2,0)="SIM",SUM(AV105:BC105)+(4*(SUM(BL105:BS105))),0),0)</f>
        <v>0</v>
      </c>
      <c r="AO105">
        <f>IFERROR(VLOOKUP(Tabela4[[#This Row],[Designação]],BW:BX,2,0),0)</f>
        <v>0</v>
      </c>
      <c r="AP105" t="str">
        <f>IF(Tabela4[[#This Row],[Designação]]=AQ105,"SIM","NÃO")</f>
        <v>SIM</v>
      </c>
      <c r="AQ105" s="38">
        <v>208001</v>
      </c>
      <c r="AR105">
        <v>20</v>
      </c>
      <c r="AS105">
        <v>48</v>
      </c>
      <c r="AT105">
        <v>50</v>
      </c>
      <c r="AU105">
        <v>52</v>
      </c>
      <c r="AV105">
        <v>57</v>
      </c>
      <c r="BD105">
        <v>227</v>
      </c>
      <c r="BF105" t="str">
        <f t="shared" si="63"/>
        <v>sim</v>
      </c>
      <c r="BG105" s="38">
        <v>208001</v>
      </c>
      <c r="BH105">
        <v>1</v>
      </c>
      <c r="BI105">
        <v>2</v>
      </c>
      <c r="BJ105">
        <v>2</v>
      </c>
      <c r="BK105">
        <v>2</v>
      </c>
      <c r="BL105">
        <v>2</v>
      </c>
      <c r="BT105">
        <v>9</v>
      </c>
      <c r="BW105">
        <v>625025</v>
      </c>
      <c r="BX105" t="s">
        <v>1054</v>
      </c>
    </row>
    <row r="106" spans="2:76" x14ac:dyDescent="0.25">
      <c r="B106" s="22">
        <v>2</v>
      </c>
      <c r="C106" s="23">
        <v>208002</v>
      </c>
      <c r="D106" s="24" t="s">
        <v>139</v>
      </c>
      <c r="E106" s="25">
        <f t="shared" si="33"/>
        <v>27</v>
      </c>
      <c r="F106" s="25">
        <f>Tabela4[[#This Row],[1º ano  LP]]</f>
        <v>27</v>
      </c>
      <c r="G106" s="27">
        <f t="shared" si="34"/>
        <v>2</v>
      </c>
      <c r="H106" s="27">
        <f>Tabela4[[#This Row],[1º ano - APLICADOR LP]]</f>
        <v>2</v>
      </c>
      <c r="I106" s="25">
        <f t="shared" si="35"/>
        <v>34</v>
      </c>
      <c r="J106" s="25">
        <f t="shared" si="36"/>
        <v>34</v>
      </c>
      <c r="K106" s="27">
        <f t="shared" si="37"/>
        <v>2</v>
      </c>
      <c r="L106" s="27">
        <f t="shared" si="38"/>
        <v>2</v>
      </c>
      <c r="M106" s="25">
        <f t="shared" si="39"/>
        <v>32</v>
      </c>
      <c r="N106" s="25">
        <f t="shared" si="40"/>
        <v>32</v>
      </c>
      <c r="O106" s="27">
        <f t="shared" si="41"/>
        <v>2</v>
      </c>
      <c r="P106" s="27">
        <f t="shared" si="42"/>
        <v>2</v>
      </c>
      <c r="Q106" s="25">
        <f t="shared" si="43"/>
        <v>39</v>
      </c>
      <c r="R106" s="25">
        <f t="shared" si="44"/>
        <v>39</v>
      </c>
      <c r="S106" s="25">
        <f t="shared" si="45"/>
        <v>37</v>
      </c>
      <c r="T106" s="25">
        <f t="shared" si="46"/>
        <v>37</v>
      </c>
      <c r="U106" s="25">
        <f t="shared" si="47"/>
        <v>71</v>
      </c>
      <c r="V106" s="25">
        <f t="shared" si="48"/>
        <v>71</v>
      </c>
      <c r="W106" s="25">
        <f t="shared" si="49"/>
        <v>84</v>
      </c>
      <c r="X106" s="25">
        <f t="shared" si="50"/>
        <v>84</v>
      </c>
      <c r="Y106" s="25">
        <f t="shared" si="51"/>
        <v>66</v>
      </c>
      <c r="Z106" s="25">
        <f t="shared" si="52"/>
        <v>66</v>
      </c>
      <c r="AA106" s="25">
        <f t="shared" si="53"/>
        <v>85</v>
      </c>
      <c r="AB106" s="25">
        <f t="shared" si="54"/>
        <v>85</v>
      </c>
      <c r="AC106" s="25">
        <f t="shared" si="55"/>
        <v>0</v>
      </c>
      <c r="AD106" s="25">
        <f t="shared" si="56"/>
        <v>0</v>
      </c>
      <c r="AE106" s="25">
        <f t="shared" si="57"/>
        <v>0</v>
      </c>
      <c r="AF106" s="27">
        <f t="shared" si="58"/>
        <v>0</v>
      </c>
      <c r="AG106" s="27">
        <f t="shared" si="59"/>
        <v>0</v>
      </c>
      <c r="AH106" s="27">
        <f t="shared" si="60"/>
        <v>0</v>
      </c>
      <c r="AI106" s="27">
        <f t="shared" si="61"/>
        <v>0</v>
      </c>
      <c r="AJ106" s="27">
        <f t="shared" si="62"/>
        <v>0</v>
      </c>
      <c r="AK106" s="26">
        <f>SUM(Tabela4[[#This Row],[1º ano  LP]:[Questionário Contextual Estudante]])</f>
        <v>962</v>
      </c>
      <c r="AM106">
        <f>IFERROR(IF(VLOOKUP(Tabela4[[#This Row],[Designação]],BW:BX,2,0)="SIM",SUM(AR106:AU106)+(4*(SUM(BH106:BK106))),0),0)</f>
        <v>0</v>
      </c>
      <c r="AN106">
        <f>IFERROR(IF(VLOOKUP(Tabela4[[#This Row],[Designação]],BW:BX,2,0)="SIM",SUM(AV106:BC106)+(4*(SUM(BL106:BS106))),0),0)</f>
        <v>0</v>
      </c>
      <c r="AO106">
        <f>IFERROR(VLOOKUP(Tabela4[[#This Row],[Designação]],BW:BX,2,0),0)</f>
        <v>0</v>
      </c>
      <c r="AP106" t="str">
        <f>IF(Tabela4[[#This Row],[Designação]]=AQ106,"SIM","NÃO")</f>
        <v>SIM</v>
      </c>
      <c r="AQ106" s="38">
        <v>208002</v>
      </c>
      <c r="AR106">
        <v>23</v>
      </c>
      <c r="AS106">
        <v>30</v>
      </c>
      <c r="AT106">
        <v>28</v>
      </c>
      <c r="AU106">
        <v>35</v>
      </c>
      <c r="AV106">
        <v>33</v>
      </c>
      <c r="AW106">
        <v>63</v>
      </c>
      <c r="AX106">
        <v>76</v>
      </c>
      <c r="AY106">
        <v>58</v>
      </c>
      <c r="AZ106">
        <v>77</v>
      </c>
      <c r="BD106">
        <v>423</v>
      </c>
      <c r="BF106" t="str">
        <f t="shared" si="63"/>
        <v>sim</v>
      </c>
      <c r="BG106" s="38">
        <v>208002</v>
      </c>
      <c r="BH106">
        <v>1</v>
      </c>
      <c r="BI106">
        <v>1</v>
      </c>
      <c r="BJ106">
        <v>1</v>
      </c>
      <c r="BK106">
        <v>1</v>
      </c>
      <c r="BL106">
        <v>1</v>
      </c>
      <c r="BM106">
        <v>2</v>
      </c>
      <c r="BN106">
        <v>2</v>
      </c>
      <c r="BO106">
        <v>2</v>
      </c>
      <c r="BP106">
        <v>2</v>
      </c>
      <c r="BT106">
        <v>13</v>
      </c>
      <c r="BW106" s="47">
        <v>625030</v>
      </c>
      <c r="BX106" s="47" t="s">
        <v>1054</v>
      </c>
    </row>
    <row r="107" spans="2:76" x14ac:dyDescent="0.25">
      <c r="B107" s="22">
        <v>2</v>
      </c>
      <c r="C107" s="23">
        <v>208003</v>
      </c>
      <c r="D107" s="24" t="s">
        <v>140</v>
      </c>
      <c r="E107" s="25">
        <f t="shared" si="33"/>
        <v>0</v>
      </c>
      <c r="F107" s="25">
        <f>Tabela4[[#This Row],[1º ano  LP]]</f>
        <v>0</v>
      </c>
      <c r="G107" s="27">
        <f t="shared" si="34"/>
        <v>0</v>
      </c>
      <c r="H107" s="27">
        <f>Tabela4[[#This Row],[1º ano - APLICADOR LP]]</f>
        <v>0</v>
      </c>
      <c r="I107" s="25">
        <f t="shared" si="35"/>
        <v>0</v>
      </c>
      <c r="J107" s="25">
        <f t="shared" si="36"/>
        <v>0</v>
      </c>
      <c r="K107" s="27">
        <f t="shared" si="37"/>
        <v>0</v>
      </c>
      <c r="L107" s="27">
        <f t="shared" si="38"/>
        <v>0</v>
      </c>
      <c r="M107" s="25">
        <f t="shared" si="39"/>
        <v>0</v>
      </c>
      <c r="N107" s="25">
        <f t="shared" si="40"/>
        <v>0</v>
      </c>
      <c r="O107" s="27">
        <f t="shared" si="41"/>
        <v>0</v>
      </c>
      <c r="P107" s="27">
        <f t="shared" si="42"/>
        <v>0</v>
      </c>
      <c r="Q107" s="25">
        <f t="shared" si="43"/>
        <v>0</v>
      </c>
      <c r="R107" s="25">
        <f t="shared" si="44"/>
        <v>0</v>
      </c>
      <c r="S107" s="25">
        <f t="shared" si="45"/>
        <v>0</v>
      </c>
      <c r="T107" s="25">
        <f t="shared" si="46"/>
        <v>0</v>
      </c>
      <c r="U107" s="25">
        <f t="shared" si="47"/>
        <v>77</v>
      </c>
      <c r="V107" s="25">
        <f t="shared" si="48"/>
        <v>77</v>
      </c>
      <c r="W107" s="25">
        <f t="shared" si="49"/>
        <v>74</v>
      </c>
      <c r="X107" s="25">
        <f t="shared" si="50"/>
        <v>74</v>
      </c>
      <c r="Y107" s="25">
        <f t="shared" si="51"/>
        <v>71</v>
      </c>
      <c r="Z107" s="25">
        <f t="shared" si="52"/>
        <v>71</v>
      </c>
      <c r="AA107" s="25">
        <f t="shared" si="53"/>
        <v>78</v>
      </c>
      <c r="AB107" s="25">
        <f t="shared" si="54"/>
        <v>78</v>
      </c>
      <c r="AC107" s="25">
        <f t="shared" si="55"/>
        <v>0</v>
      </c>
      <c r="AD107" s="25">
        <f t="shared" si="56"/>
        <v>0</v>
      </c>
      <c r="AE107" s="25">
        <f t="shared" si="57"/>
        <v>0</v>
      </c>
      <c r="AF107" s="27">
        <f t="shared" si="58"/>
        <v>0</v>
      </c>
      <c r="AG107" s="27">
        <f t="shared" si="59"/>
        <v>0</v>
      </c>
      <c r="AH107" s="27">
        <f t="shared" si="60"/>
        <v>0</v>
      </c>
      <c r="AI107" s="27">
        <f t="shared" si="61"/>
        <v>0</v>
      </c>
      <c r="AJ107" s="27">
        <f t="shared" si="62"/>
        <v>300</v>
      </c>
      <c r="AK107" s="26">
        <f>SUM(Tabela4[[#This Row],[1º ano  LP]:[Questionário Contextual Estudante]])</f>
        <v>900</v>
      </c>
      <c r="AM107">
        <f>IFERROR(IF(VLOOKUP(Tabela4[[#This Row],[Designação]],BW:BX,2,0)="SIM",SUM(AR107:AU107)+(4*(SUM(BH107:BK107))),0),0)</f>
        <v>0</v>
      </c>
      <c r="AN107">
        <f>IFERROR(IF(VLOOKUP(Tabela4[[#This Row],[Designação]],BW:BX,2,0)="SIM",SUM(AV107:BC107)+(4*(SUM(BL107:BS107))),0),0)</f>
        <v>300</v>
      </c>
      <c r="AO107" t="str">
        <f>IFERROR(VLOOKUP(Tabela4[[#This Row],[Designação]],BW:BX,2,0),0)</f>
        <v>SIM</v>
      </c>
      <c r="AP107" t="str">
        <f>IF(Tabela4[[#This Row],[Designação]]=AQ107,"SIM","NÃO")</f>
        <v>SIM</v>
      </c>
      <c r="AQ107" s="38">
        <v>208003</v>
      </c>
      <c r="AW107">
        <v>69</v>
      </c>
      <c r="AX107">
        <v>66</v>
      </c>
      <c r="AY107">
        <v>63</v>
      </c>
      <c r="AZ107">
        <v>70</v>
      </c>
      <c r="BD107">
        <v>268</v>
      </c>
      <c r="BF107" t="str">
        <f t="shared" si="63"/>
        <v>sim</v>
      </c>
      <c r="BG107" s="38">
        <v>208003</v>
      </c>
      <c r="BM107">
        <v>2</v>
      </c>
      <c r="BN107">
        <v>2</v>
      </c>
      <c r="BO107">
        <v>2</v>
      </c>
      <c r="BP107">
        <v>2</v>
      </c>
      <c r="BT107">
        <v>8</v>
      </c>
      <c r="BW107">
        <v>625035</v>
      </c>
      <c r="BX107" t="s">
        <v>1054</v>
      </c>
    </row>
    <row r="108" spans="2:76" x14ac:dyDescent="0.25">
      <c r="B108" s="22">
        <v>2</v>
      </c>
      <c r="C108" s="23">
        <v>208004</v>
      </c>
      <c r="D108" s="24" t="s">
        <v>141</v>
      </c>
      <c r="E108" s="25">
        <f t="shared" si="33"/>
        <v>0</v>
      </c>
      <c r="F108" s="25">
        <f>Tabela4[[#This Row],[1º ano  LP]]</f>
        <v>0</v>
      </c>
      <c r="G108" s="27">
        <f t="shared" si="34"/>
        <v>0</v>
      </c>
      <c r="H108" s="27">
        <f>Tabela4[[#This Row],[1º ano - APLICADOR LP]]</f>
        <v>0</v>
      </c>
      <c r="I108" s="25">
        <f t="shared" si="35"/>
        <v>0</v>
      </c>
      <c r="J108" s="25">
        <f t="shared" si="36"/>
        <v>0</v>
      </c>
      <c r="K108" s="27">
        <f t="shared" si="37"/>
        <v>0</v>
      </c>
      <c r="L108" s="27">
        <f t="shared" si="38"/>
        <v>0</v>
      </c>
      <c r="M108" s="25">
        <f t="shared" si="39"/>
        <v>0</v>
      </c>
      <c r="N108" s="25">
        <f t="shared" si="40"/>
        <v>0</v>
      </c>
      <c r="O108" s="27">
        <f t="shared" si="41"/>
        <v>0</v>
      </c>
      <c r="P108" s="27">
        <f t="shared" si="42"/>
        <v>0</v>
      </c>
      <c r="Q108" s="25">
        <f t="shared" si="43"/>
        <v>0</v>
      </c>
      <c r="R108" s="25">
        <f t="shared" si="44"/>
        <v>0</v>
      </c>
      <c r="S108" s="25">
        <f t="shared" si="45"/>
        <v>0</v>
      </c>
      <c r="T108" s="25">
        <f t="shared" si="46"/>
        <v>0</v>
      </c>
      <c r="U108" s="25">
        <f t="shared" si="47"/>
        <v>79</v>
      </c>
      <c r="V108" s="25">
        <f t="shared" si="48"/>
        <v>79</v>
      </c>
      <c r="W108" s="25">
        <f t="shared" si="49"/>
        <v>64</v>
      </c>
      <c r="X108" s="25">
        <f t="shared" si="50"/>
        <v>64</v>
      </c>
      <c r="Y108" s="25">
        <f t="shared" si="51"/>
        <v>61</v>
      </c>
      <c r="Z108" s="25">
        <f t="shared" si="52"/>
        <v>61</v>
      </c>
      <c r="AA108" s="25">
        <f t="shared" si="53"/>
        <v>54</v>
      </c>
      <c r="AB108" s="25">
        <f t="shared" si="54"/>
        <v>54</v>
      </c>
      <c r="AC108" s="25">
        <f t="shared" si="55"/>
        <v>23</v>
      </c>
      <c r="AD108" s="25">
        <f t="shared" si="56"/>
        <v>23</v>
      </c>
      <c r="AE108" s="25">
        <f t="shared" si="57"/>
        <v>26</v>
      </c>
      <c r="AF108" s="27">
        <f t="shared" si="58"/>
        <v>26</v>
      </c>
      <c r="AG108" s="27">
        <f t="shared" si="59"/>
        <v>0</v>
      </c>
      <c r="AH108" s="27">
        <f t="shared" si="60"/>
        <v>0</v>
      </c>
      <c r="AI108" s="27">
        <f t="shared" si="61"/>
        <v>0</v>
      </c>
      <c r="AJ108" s="27">
        <f t="shared" si="62"/>
        <v>0</v>
      </c>
      <c r="AK108" s="26">
        <f>SUM(Tabela4[[#This Row],[1º ano  LP]:[Questionário Contextual Estudante]])</f>
        <v>614</v>
      </c>
      <c r="AM108">
        <f>IFERROR(IF(VLOOKUP(Tabela4[[#This Row],[Designação]],BW:BX,2,0)="SIM",SUM(AR108:AU108)+(4*(SUM(BH108:BK108))),0),0)</f>
        <v>0</v>
      </c>
      <c r="AN108">
        <f>IFERROR(IF(VLOOKUP(Tabela4[[#This Row],[Designação]],BW:BX,2,0)="SIM",SUM(AV108:BC108)+(4*(SUM(BL108:BS108))),0),0)</f>
        <v>0</v>
      </c>
      <c r="AO108">
        <f>IFERROR(VLOOKUP(Tabela4[[#This Row],[Designação]],BW:BX,2,0),0)</f>
        <v>0</v>
      </c>
      <c r="AP108" t="str">
        <f>IF(Tabela4[[#This Row],[Designação]]=AQ108,"SIM","NÃO")</f>
        <v>SIM</v>
      </c>
      <c r="AQ108" s="38">
        <v>208004</v>
      </c>
      <c r="AW108">
        <v>67</v>
      </c>
      <c r="AX108">
        <v>56</v>
      </c>
      <c r="AY108">
        <v>53</v>
      </c>
      <c r="AZ108">
        <v>46</v>
      </c>
      <c r="BA108">
        <v>19</v>
      </c>
      <c r="BB108">
        <v>22</v>
      </c>
      <c r="BD108">
        <v>263</v>
      </c>
      <c r="BF108" t="str">
        <f t="shared" si="63"/>
        <v>sim</v>
      </c>
      <c r="BG108" s="38">
        <v>208004</v>
      </c>
      <c r="BM108">
        <v>3</v>
      </c>
      <c r="BN108">
        <v>2</v>
      </c>
      <c r="BO108">
        <v>2</v>
      </c>
      <c r="BP108">
        <v>2</v>
      </c>
      <c r="BQ108">
        <v>1</v>
      </c>
      <c r="BR108">
        <v>1</v>
      </c>
      <c r="BT108">
        <v>11</v>
      </c>
      <c r="BW108" s="47">
        <v>625041</v>
      </c>
      <c r="BX108" s="47" t="s">
        <v>1054</v>
      </c>
    </row>
    <row r="109" spans="2:76" x14ac:dyDescent="0.25">
      <c r="B109" s="22">
        <v>2</v>
      </c>
      <c r="C109" s="23">
        <v>208005</v>
      </c>
      <c r="D109" s="24" t="s">
        <v>142</v>
      </c>
      <c r="E109" s="25">
        <f t="shared" si="33"/>
        <v>21</v>
      </c>
      <c r="F109" s="25">
        <f>Tabela4[[#This Row],[1º ano  LP]]</f>
        <v>21</v>
      </c>
      <c r="G109" s="27">
        <f t="shared" si="34"/>
        <v>2</v>
      </c>
      <c r="H109" s="27">
        <f>Tabela4[[#This Row],[1º ano - APLICADOR LP]]</f>
        <v>2</v>
      </c>
      <c r="I109" s="25">
        <f t="shared" si="35"/>
        <v>25</v>
      </c>
      <c r="J109" s="25">
        <f t="shared" si="36"/>
        <v>25</v>
      </c>
      <c r="K109" s="27">
        <f t="shared" si="37"/>
        <v>2</v>
      </c>
      <c r="L109" s="27">
        <f t="shared" si="38"/>
        <v>2</v>
      </c>
      <c r="M109" s="25">
        <f t="shared" si="39"/>
        <v>27</v>
      </c>
      <c r="N109" s="25">
        <f t="shared" si="40"/>
        <v>27</v>
      </c>
      <c r="O109" s="27">
        <f t="shared" si="41"/>
        <v>2</v>
      </c>
      <c r="P109" s="27">
        <f t="shared" si="42"/>
        <v>2</v>
      </c>
      <c r="Q109" s="25">
        <f t="shared" si="43"/>
        <v>0</v>
      </c>
      <c r="R109" s="25">
        <f t="shared" si="44"/>
        <v>0</v>
      </c>
      <c r="S109" s="25">
        <f t="shared" si="45"/>
        <v>0</v>
      </c>
      <c r="T109" s="25">
        <f t="shared" si="46"/>
        <v>0</v>
      </c>
      <c r="U109" s="25">
        <f t="shared" si="47"/>
        <v>0</v>
      </c>
      <c r="V109" s="25">
        <f t="shared" si="48"/>
        <v>0</v>
      </c>
      <c r="W109" s="25">
        <f t="shared" si="49"/>
        <v>0</v>
      </c>
      <c r="X109" s="25">
        <f t="shared" si="50"/>
        <v>0</v>
      </c>
      <c r="Y109" s="25">
        <f t="shared" si="51"/>
        <v>0</v>
      </c>
      <c r="Z109" s="25">
        <f t="shared" si="52"/>
        <v>0</v>
      </c>
      <c r="AA109" s="25">
        <f t="shared" si="53"/>
        <v>0</v>
      </c>
      <c r="AB109" s="25">
        <f t="shared" si="54"/>
        <v>0</v>
      </c>
      <c r="AC109" s="25">
        <f t="shared" si="55"/>
        <v>0</v>
      </c>
      <c r="AD109" s="25">
        <f t="shared" si="56"/>
        <v>0</v>
      </c>
      <c r="AE109" s="25">
        <f t="shared" si="57"/>
        <v>0</v>
      </c>
      <c r="AF109" s="27">
        <f t="shared" si="58"/>
        <v>0</v>
      </c>
      <c r="AG109" s="27">
        <f t="shared" si="59"/>
        <v>0</v>
      </c>
      <c r="AH109" s="27">
        <f t="shared" si="60"/>
        <v>0</v>
      </c>
      <c r="AI109" s="27">
        <f t="shared" si="61"/>
        <v>73</v>
      </c>
      <c r="AJ109" s="27">
        <f t="shared" si="62"/>
        <v>0</v>
      </c>
      <c r="AK109" s="26">
        <f>SUM(Tabela4[[#This Row],[1º ano  LP]:[Questionário Contextual Estudante]])</f>
        <v>231</v>
      </c>
      <c r="AM109">
        <f>IFERROR(IF(VLOOKUP(Tabela4[[#This Row],[Designação]],BW:BX,2,0)="SIM",SUM(AR109:AU109)+(4*(SUM(BH109:BK109))),0),0)</f>
        <v>73</v>
      </c>
      <c r="AN109">
        <f>IFERROR(IF(VLOOKUP(Tabela4[[#This Row],[Designação]],BW:BX,2,0)="SIM",SUM(AV109:BC109)+(4*(SUM(BL109:BS109))),0),0)</f>
        <v>0</v>
      </c>
      <c r="AO109" t="str">
        <f>IFERROR(VLOOKUP(Tabela4[[#This Row],[Designação]],BW:BX,2,0),0)</f>
        <v>SIM</v>
      </c>
      <c r="AP109" t="str">
        <f>IF(Tabela4[[#This Row],[Designação]]=AQ109,"SIM","NÃO")</f>
        <v>SIM</v>
      </c>
      <c r="AQ109" s="38">
        <v>208005</v>
      </c>
      <c r="AR109">
        <v>17</v>
      </c>
      <c r="AS109">
        <v>21</v>
      </c>
      <c r="AT109">
        <v>23</v>
      </c>
      <c r="BD109">
        <v>61</v>
      </c>
      <c r="BF109" t="str">
        <f t="shared" si="63"/>
        <v>sim</v>
      </c>
      <c r="BG109" s="38">
        <v>208005</v>
      </c>
      <c r="BH109">
        <v>1</v>
      </c>
      <c r="BI109">
        <v>1</v>
      </c>
      <c r="BJ109">
        <v>1</v>
      </c>
      <c r="BT109">
        <v>3</v>
      </c>
      <c r="BW109">
        <v>716003</v>
      </c>
      <c r="BX109" t="s">
        <v>1054</v>
      </c>
    </row>
    <row r="110" spans="2:76" x14ac:dyDescent="0.25">
      <c r="B110" s="22">
        <v>2</v>
      </c>
      <c r="C110" s="23">
        <v>208006</v>
      </c>
      <c r="D110" s="24" t="s">
        <v>143</v>
      </c>
      <c r="E110" s="25">
        <f t="shared" si="33"/>
        <v>58</v>
      </c>
      <c r="F110" s="25">
        <f>Tabela4[[#This Row],[1º ano  LP]]</f>
        <v>58</v>
      </c>
      <c r="G110" s="27">
        <f t="shared" si="34"/>
        <v>4</v>
      </c>
      <c r="H110" s="27">
        <f>Tabela4[[#This Row],[1º ano - APLICADOR LP]]</f>
        <v>4</v>
      </c>
      <c r="I110" s="25">
        <f t="shared" si="35"/>
        <v>64</v>
      </c>
      <c r="J110" s="25">
        <f t="shared" si="36"/>
        <v>64</v>
      </c>
      <c r="K110" s="27">
        <f t="shared" si="37"/>
        <v>4</v>
      </c>
      <c r="L110" s="27">
        <f t="shared" si="38"/>
        <v>4</v>
      </c>
      <c r="M110" s="25">
        <f t="shared" si="39"/>
        <v>75</v>
      </c>
      <c r="N110" s="25">
        <f t="shared" si="40"/>
        <v>75</v>
      </c>
      <c r="O110" s="27">
        <f t="shared" si="41"/>
        <v>4</v>
      </c>
      <c r="P110" s="27">
        <f t="shared" si="42"/>
        <v>4</v>
      </c>
      <c r="Q110" s="25">
        <f t="shared" si="43"/>
        <v>74</v>
      </c>
      <c r="R110" s="25">
        <f t="shared" si="44"/>
        <v>74</v>
      </c>
      <c r="S110" s="25">
        <f t="shared" si="45"/>
        <v>76</v>
      </c>
      <c r="T110" s="25">
        <f t="shared" si="46"/>
        <v>76</v>
      </c>
      <c r="U110" s="25">
        <f t="shared" si="47"/>
        <v>72</v>
      </c>
      <c r="V110" s="25">
        <f t="shared" si="48"/>
        <v>72</v>
      </c>
      <c r="W110" s="25">
        <f t="shared" si="49"/>
        <v>0</v>
      </c>
      <c r="X110" s="25">
        <f t="shared" si="50"/>
        <v>0</v>
      </c>
      <c r="Y110" s="25">
        <f t="shared" si="51"/>
        <v>0</v>
      </c>
      <c r="Z110" s="25">
        <f t="shared" si="52"/>
        <v>0</v>
      </c>
      <c r="AA110" s="25">
        <f t="shared" si="53"/>
        <v>0</v>
      </c>
      <c r="AB110" s="25">
        <f t="shared" si="54"/>
        <v>0</v>
      </c>
      <c r="AC110" s="25">
        <f t="shared" si="55"/>
        <v>0</v>
      </c>
      <c r="AD110" s="25">
        <f t="shared" si="56"/>
        <v>0</v>
      </c>
      <c r="AE110" s="25">
        <f t="shared" si="57"/>
        <v>0</v>
      </c>
      <c r="AF110" s="27">
        <f t="shared" si="58"/>
        <v>0</v>
      </c>
      <c r="AG110" s="27">
        <f t="shared" si="59"/>
        <v>0</v>
      </c>
      <c r="AH110" s="27">
        <f t="shared" si="60"/>
        <v>0</v>
      </c>
      <c r="AI110" s="27">
        <f t="shared" si="61"/>
        <v>0</v>
      </c>
      <c r="AJ110" s="27">
        <f t="shared" si="62"/>
        <v>0</v>
      </c>
      <c r="AK110" s="26">
        <f>SUM(Tabela4[[#This Row],[1º ano  LP]:[Questionário Contextual Estudante]])</f>
        <v>862</v>
      </c>
      <c r="AM110">
        <f>IFERROR(IF(VLOOKUP(Tabela4[[#This Row],[Designação]],BW:BX,2,0)="SIM",SUM(AR110:AU110)+(4*(SUM(BH110:BK110))),0),0)</f>
        <v>0</v>
      </c>
      <c r="AN110">
        <f>IFERROR(IF(VLOOKUP(Tabela4[[#This Row],[Designação]],BW:BX,2,0)="SIM",SUM(AV110:BC110)+(4*(SUM(BL110:BS110))),0),0)</f>
        <v>0</v>
      </c>
      <c r="AO110">
        <f>IFERROR(VLOOKUP(Tabela4[[#This Row],[Designação]],BW:BX,2,0),0)</f>
        <v>0</v>
      </c>
      <c r="AP110" t="str">
        <f>IF(Tabela4[[#This Row],[Designação]]=AQ110,"SIM","NÃO")</f>
        <v>SIM</v>
      </c>
      <c r="AQ110" s="38">
        <v>208006</v>
      </c>
      <c r="AR110">
        <v>50</v>
      </c>
      <c r="AS110">
        <v>56</v>
      </c>
      <c r="AT110">
        <v>67</v>
      </c>
      <c r="AU110">
        <v>66</v>
      </c>
      <c r="AV110">
        <v>68</v>
      </c>
      <c r="AW110">
        <v>64</v>
      </c>
      <c r="BD110">
        <v>371</v>
      </c>
      <c r="BF110" t="str">
        <f t="shared" si="63"/>
        <v>sim</v>
      </c>
      <c r="BG110" s="38">
        <v>208006</v>
      </c>
      <c r="BH110">
        <v>2</v>
      </c>
      <c r="BI110">
        <v>2</v>
      </c>
      <c r="BJ110">
        <v>2</v>
      </c>
      <c r="BK110">
        <v>2</v>
      </c>
      <c r="BL110">
        <v>2</v>
      </c>
      <c r="BM110">
        <v>2</v>
      </c>
      <c r="BT110">
        <v>12</v>
      </c>
      <c r="BW110" s="47">
        <v>716004</v>
      </c>
      <c r="BX110" s="47" t="s">
        <v>1054</v>
      </c>
    </row>
    <row r="111" spans="2:76" x14ac:dyDescent="0.25">
      <c r="B111" s="22">
        <v>2</v>
      </c>
      <c r="C111" s="23">
        <v>208007</v>
      </c>
      <c r="D111" s="24" t="s">
        <v>144</v>
      </c>
      <c r="E111" s="25">
        <f t="shared" si="33"/>
        <v>58</v>
      </c>
      <c r="F111" s="25">
        <f>Tabela4[[#This Row],[1º ano  LP]]</f>
        <v>58</v>
      </c>
      <c r="G111" s="27">
        <f t="shared" si="34"/>
        <v>4</v>
      </c>
      <c r="H111" s="27">
        <f>Tabela4[[#This Row],[1º ano - APLICADOR LP]]</f>
        <v>4</v>
      </c>
      <c r="I111" s="25">
        <f t="shared" si="35"/>
        <v>56</v>
      </c>
      <c r="J111" s="25">
        <f t="shared" si="36"/>
        <v>56</v>
      </c>
      <c r="K111" s="27">
        <f t="shared" si="37"/>
        <v>4</v>
      </c>
      <c r="L111" s="27">
        <f t="shared" si="38"/>
        <v>4</v>
      </c>
      <c r="M111" s="25">
        <f t="shared" si="39"/>
        <v>62</v>
      </c>
      <c r="N111" s="25">
        <f t="shared" si="40"/>
        <v>62</v>
      </c>
      <c r="O111" s="27">
        <f t="shared" si="41"/>
        <v>4</v>
      </c>
      <c r="P111" s="27">
        <f t="shared" si="42"/>
        <v>4</v>
      </c>
      <c r="Q111" s="25">
        <f t="shared" si="43"/>
        <v>31</v>
      </c>
      <c r="R111" s="25">
        <f t="shared" si="44"/>
        <v>31</v>
      </c>
      <c r="S111" s="25">
        <f t="shared" si="45"/>
        <v>61</v>
      </c>
      <c r="T111" s="25">
        <f t="shared" si="46"/>
        <v>61</v>
      </c>
      <c r="U111" s="25">
        <f t="shared" si="47"/>
        <v>63</v>
      </c>
      <c r="V111" s="25">
        <f t="shared" si="48"/>
        <v>63</v>
      </c>
      <c r="W111" s="25">
        <f t="shared" si="49"/>
        <v>65</v>
      </c>
      <c r="X111" s="25">
        <f t="shared" si="50"/>
        <v>65</v>
      </c>
      <c r="Y111" s="25">
        <f t="shared" si="51"/>
        <v>61</v>
      </c>
      <c r="Z111" s="25">
        <f t="shared" si="52"/>
        <v>61</v>
      </c>
      <c r="AA111" s="25">
        <f t="shared" si="53"/>
        <v>64</v>
      </c>
      <c r="AB111" s="25">
        <f t="shared" si="54"/>
        <v>64</v>
      </c>
      <c r="AC111" s="25">
        <f t="shared" si="55"/>
        <v>0</v>
      </c>
      <c r="AD111" s="25">
        <f t="shared" si="56"/>
        <v>0</v>
      </c>
      <c r="AE111" s="25">
        <f t="shared" si="57"/>
        <v>0</v>
      </c>
      <c r="AF111" s="27">
        <f t="shared" si="58"/>
        <v>0</v>
      </c>
      <c r="AG111" s="27">
        <f t="shared" si="59"/>
        <v>0</v>
      </c>
      <c r="AH111" s="27">
        <f t="shared" si="60"/>
        <v>0</v>
      </c>
      <c r="AI111" s="27">
        <f t="shared" si="61"/>
        <v>0</v>
      </c>
      <c r="AJ111" s="27">
        <f t="shared" si="62"/>
        <v>0</v>
      </c>
      <c r="AK111" s="26">
        <f>SUM(Tabela4[[#This Row],[1º ano  LP]:[Questionário Contextual Estudante]])</f>
        <v>1066</v>
      </c>
      <c r="AM111">
        <f>IFERROR(IF(VLOOKUP(Tabela4[[#This Row],[Designação]],BW:BX,2,0)="SIM",SUM(AR111:AU111)+(4*(SUM(BH111:BK111))),0),0)</f>
        <v>0</v>
      </c>
      <c r="AN111">
        <f>IFERROR(IF(VLOOKUP(Tabela4[[#This Row],[Designação]],BW:BX,2,0)="SIM",SUM(AV111:BC111)+(4*(SUM(BL111:BS111))),0),0)</f>
        <v>0</v>
      </c>
      <c r="AO111">
        <f>IFERROR(VLOOKUP(Tabela4[[#This Row],[Designação]],BW:BX,2,0),0)</f>
        <v>0</v>
      </c>
      <c r="AP111" t="str">
        <f>IF(Tabela4[[#This Row],[Designação]]=AQ111,"SIM","NÃO")</f>
        <v>SIM</v>
      </c>
      <c r="AQ111" s="38">
        <v>208007</v>
      </c>
      <c r="AR111">
        <v>50</v>
      </c>
      <c r="AS111">
        <v>48</v>
      </c>
      <c r="AT111">
        <v>54</v>
      </c>
      <c r="AU111">
        <v>27</v>
      </c>
      <c r="AV111">
        <v>53</v>
      </c>
      <c r="AW111">
        <v>55</v>
      </c>
      <c r="AX111">
        <v>57</v>
      </c>
      <c r="AY111">
        <v>53</v>
      </c>
      <c r="AZ111">
        <v>56</v>
      </c>
      <c r="BD111">
        <v>453</v>
      </c>
      <c r="BF111" t="str">
        <f t="shared" si="63"/>
        <v>sim</v>
      </c>
      <c r="BG111" s="38">
        <v>208007</v>
      </c>
      <c r="BH111">
        <v>2</v>
      </c>
      <c r="BI111">
        <v>2</v>
      </c>
      <c r="BJ111">
        <v>2</v>
      </c>
      <c r="BK111">
        <v>1</v>
      </c>
      <c r="BL111">
        <v>2</v>
      </c>
      <c r="BM111">
        <v>2</v>
      </c>
      <c r="BN111">
        <v>2</v>
      </c>
      <c r="BO111">
        <v>2</v>
      </c>
      <c r="BP111">
        <v>2</v>
      </c>
      <c r="BT111">
        <v>17</v>
      </c>
      <c r="BW111">
        <v>716005</v>
      </c>
      <c r="BX111" t="s">
        <v>1054</v>
      </c>
    </row>
    <row r="112" spans="2:76" x14ac:dyDescent="0.25">
      <c r="B112" s="22">
        <v>2</v>
      </c>
      <c r="C112" s="23">
        <v>208008</v>
      </c>
      <c r="D112" s="24" t="s">
        <v>145</v>
      </c>
      <c r="E112" s="25">
        <f t="shared" si="33"/>
        <v>58</v>
      </c>
      <c r="F112" s="25">
        <f>Tabela4[[#This Row],[1º ano  LP]]</f>
        <v>58</v>
      </c>
      <c r="G112" s="27">
        <f t="shared" si="34"/>
        <v>4</v>
      </c>
      <c r="H112" s="27">
        <f>Tabela4[[#This Row],[1º ano - APLICADOR LP]]</f>
        <v>4</v>
      </c>
      <c r="I112" s="25">
        <f t="shared" si="35"/>
        <v>78</v>
      </c>
      <c r="J112" s="25">
        <f t="shared" si="36"/>
        <v>78</v>
      </c>
      <c r="K112" s="27">
        <f t="shared" si="37"/>
        <v>6</v>
      </c>
      <c r="L112" s="27">
        <f t="shared" si="38"/>
        <v>6</v>
      </c>
      <c r="M112" s="25">
        <f t="shared" si="39"/>
        <v>67</v>
      </c>
      <c r="N112" s="25">
        <f t="shared" si="40"/>
        <v>67</v>
      </c>
      <c r="O112" s="27">
        <f t="shared" si="41"/>
        <v>4</v>
      </c>
      <c r="P112" s="27">
        <f t="shared" si="42"/>
        <v>4</v>
      </c>
      <c r="Q112" s="25">
        <f t="shared" si="43"/>
        <v>102</v>
      </c>
      <c r="R112" s="25">
        <f t="shared" si="44"/>
        <v>102</v>
      </c>
      <c r="S112" s="25">
        <f t="shared" si="45"/>
        <v>75</v>
      </c>
      <c r="T112" s="25">
        <f t="shared" si="46"/>
        <v>75</v>
      </c>
      <c r="U112" s="25">
        <f t="shared" si="47"/>
        <v>0</v>
      </c>
      <c r="V112" s="25">
        <f t="shared" si="48"/>
        <v>0</v>
      </c>
      <c r="W112" s="25">
        <f t="shared" si="49"/>
        <v>0</v>
      </c>
      <c r="X112" s="25">
        <f t="shared" si="50"/>
        <v>0</v>
      </c>
      <c r="Y112" s="25">
        <f t="shared" si="51"/>
        <v>0</v>
      </c>
      <c r="Z112" s="25">
        <f t="shared" si="52"/>
        <v>0</v>
      </c>
      <c r="AA112" s="25">
        <f t="shared" si="53"/>
        <v>0</v>
      </c>
      <c r="AB112" s="25">
        <f t="shared" si="54"/>
        <v>0</v>
      </c>
      <c r="AC112" s="25">
        <f t="shared" si="55"/>
        <v>0</v>
      </c>
      <c r="AD112" s="25">
        <f t="shared" si="56"/>
        <v>0</v>
      </c>
      <c r="AE112" s="25">
        <f t="shared" si="57"/>
        <v>0</v>
      </c>
      <c r="AF112" s="27">
        <f t="shared" si="58"/>
        <v>0</v>
      </c>
      <c r="AG112" s="27">
        <f t="shared" si="59"/>
        <v>0</v>
      </c>
      <c r="AH112" s="27">
        <f t="shared" si="60"/>
        <v>0</v>
      </c>
      <c r="AI112" s="27">
        <f t="shared" si="61"/>
        <v>0</v>
      </c>
      <c r="AJ112" s="27">
        <f t="shared" si="62"/>
        <v>0</v>
      </c>
      <c r="AK112" s="26">
        <f>SUM(Tabela4[[#This Row],[1º ano  LP]:[Questionário Contextual Estudante]])</f>
        <v>788</v>
      </c>
      <c r="AM112">
        <f>IFERROR(IF(VLOOKUP(Tabela4[[#This Row],[Designação]],BW:BX,2,0)="SIM",SUM(AR112:AU112)+(4*(SUM(BH112:BK112))),0),0)</f>
        <v>0</v>
      </c>
      <c r="AN112">
        <f>IFERROR(IF(VLOOKUP(Tabela4[[#This Row],[Designação]],BW:BX,2,0)="SIM",SUM(AV112:BC112)+(4*(SUM(BL112:BS112))),0),0)</f>
        <v>0</v>
      </c>
      <c r="AO112">
        <f>IFERROR(VLOOKUP(Tabela4[[#This Row],[Designação]],BW:BX,2,0),0)</f>
        <v>0</v>
      </c>
      <c r="AP112" t="str">
        <f>IF(Tabela4[[#This Row],[Designação]]=AQ112,"SIM","NÃO")</f>
        <v>SIM</v>
      </c>
      <c r="AQ112" s="38">
        <v>208008</v>
      </c>
      <c r="AR112">
        <v>50</v>
      </c>
      <c r="AS112">
        <v>66</v>
      </c>
      <c r="AT112">
        <v>59</v>
      </c>
      <c r="AU112">
        <v>90</v>
      </c>
      <c r="AV112">
        <v>67</v>
      </c>
      <c r="BD112">
        <v>332</v>
      </c>
      <c r="BF112" t="str">
        <f t="shared" si="63"/>
        <v>sim</v>
      </c>
      <c r="BG112" s="38">
        <v>208008</v>
      </c>
      <c r="BH112">
        <v>2</v>
      </c>
      <c r="BI112">
        <v>3</v>
      </c>
      <c r="BJ112">
        <v>2</v>
      </c>
      <c r="BK112">
        <v>3</v>
      </c>
      <c r="BL112">
        <v>2</v>
      </c>
      <c r="BT112">
        <v>12</v>
      </c>
      <c r="BW112" s="47">
        <v>716009</v>
      </c>
      <c r="BX112" s="47" t="s">
        <v>1054</v>
      </c>
    </row>
    <row r="113" spans="2:76" x14ac:dyDescent="0.25">
      <c r="B113" s="22">
        <v>2</v>
      </c>
      <c r="C113" s="23">
        <v>208009</v>
      </c>
      <c r="D113" s="24" t="s">
        <v>146</v>
      </c>
      <c r="E113" s="25">
        <f t="shared" si="33"/>
        <v>23</v>
      </c>
      <c r="F113" s="25">
        <f>Tabela4[[#This Row],[1º ano  LP]]</f>
        <v>23</v>
      </c>
      <c r="G113" s="27">
        <f t="shared" si="34"/>
        <v>2</v>
      </c>
      <c r="H113" s="27">
        <f>Tabela4[[#This Row],[1º ano - APLICADOR LP]]</f>
        <v>2</v>
      </c>
      <c r="I113" s="25">
        <f t="shared" si="35"/>
        <v>30</v>
      </c>
      <c r="J113" s="25">
        <f t="shared" si="36"/>
        <v>30</v>
      </c>
      <c r="K113" s="27">
        <f t="shared" si="37"/>
        <v>2</v>
      </c>
      <c r="L113" s="27">
        <f t="shared" si="38"/>
        <v>2</v>
      </c>
      <c r="M113" s="25">
        <f t="shared" si="39"/>
        <v>30</v>
      </c>
      <c r="N113" s="25">
        <f t="shared" si="40"/>
        <v>30</v>
      </c>
      <c r="O113" s="27">
        <f t="shared" si="41"/>
        <v>2</v>
      </c>
      <c r="P113" s="27">
        <f t="shared" si="42"/>
        <v>2</v>
      </c>
      <c r="Q113" s="25">
        <f t="shared" si="43"/>
        <v>31</v>
      </c>
      <c r="R113" s="25">
        <f t="shared" si="44"/>
        <v>31</v>
      </c>
      <c r="S113" s="25">
        <f t="shared" si="45"/>
        <v>44</v>
      </c>
      <c r="T113" s="25">
        <f t="shared" si="46"/>
        <v>44</v>
      </c>
      <c r="U113" s="25">
        <f t="shared" si="47"/>
        <v>75</v>
      </c>
      <c r="V113" s="25">
        <f t="shared" si="48"/>
        <v>75</v>
      </c>
      <c r="W113" s="25">
        <f t="shared" si="49"/>
        <v>85</v>
      </c>
      <c r="X113" s="25">
        <f t="shared" si="50"/>
        <v>85</v>
      </c>
      <c r="Y113" s="25">
        <f t="shared" si="51"/>
        <v>71</v>
      </c>
      <c r="Z113" s="25">
        <f t="shared" si="52"/>
        <v>71</v>
      </c>
      <c r="AA113" s="25">
        <f t="shared" si="53"/>
        <v>75</v>
      </c>
      <c r="AB113" s="25">
        <f t="shared" si="54"/>
        <v>75</v>
      </c>
      <c r="AC113" s="25">
        <f t="shared" si="55"/>
        <v>0</v>
      </c>
      <c r="AD113" s="25">
        <f t="shared" si="56"/>
        <v>0</v>
      </c>
      <c r="AE113" s="25">
        <f t="shared" si="57"/>
        <v>33</v>
      </c>
      <c r="AF113" s="27">
        <f t="shared" si="58"/>
        <v>33</v>
      </c>
      <c r="AG113" s="27">
        <f t="shared" si="59"/>
        <v>0</v>
      </c>
      <c r="AH113" s="27">
        <f t="shared" si="60"/>
        <v>0</v>
      </c>
      <c r="AI113" s="27">
        <f t="shared" si="61"/>
        <v>114</v>
      </c>
      <c r="AJ113" s="27">
        <f t="shared" si="62"/>
        <v>383</v>
      </c>
      <c r="AK113" s="26">
        <f>SUM(Tabela4[[#This Row],[1º ano  LP]:[Questionário Contextual Estudante]])</f>
        <v>1503</v>
      </c>
      <c r="AM113">
        <f>IFERROR(IF(VLOOKUP(Tabela4[[#This Row],[Designação]],BW:BX,2,0)="SIM",SUM(AR113:AU113)+(4*(SUM(BH113:BK113))),0),0)</f>
        <v>114</v>
      </c>
      <c r="AN113">
        <f>IFERROR(IF(VLOOKUP(Tabela4[[#This Row],[Designação]],BW:BX,2,0)="SIM",SUM(AV113:BC113)+(4*(SUM(BL113:BS113))),0),0)</f>
        <v>383</v>
      </c>
      <c r="AO113" t="str">
        <f>IFERROR(VLOOKUP(Tabela4[[#This Row],[Designação]],BW:BX,2,0),0)</f>
        <v>SIM</v>
      </c>
      <c r="AP113" t="str">
        <f>IF(Tabela4[[#This Row],[Designação]]=AQ113,"SIM","NÃO")</f>
        <v>SIM</v>
      </c>
      <c r="AQ113" s="38">
        <v>208009</v>
      </c>
      <c r="AR113">
        <v>19</v>
      </c>
      <c r="AS113">
        <v>26</v>
      </c>
      <c r="AT113">
        <v>26</v>
      </c>
      <c r="AU113">
        <v>27</v>
      </c>
      <c r="AV113">
        <v>40</v>
      </c>
      <c r="AW113">
        <v>67</v>
      </c>
      <c r="AX113">
        <v>77</v>
      </c>
      <c r="AY113">
        <v>63</v>
      </c>
      <c r="AZ113">
        <v>67</v>
      </c>
      <c r="BB113">
        <v>29</v>
      </c>
      <c r="BD113">
        <v>441</v>
      </c>
      <c r="BF113" t="str">
        <f t="shared" si="63"/>
        <v>sim</v>
      </c>
      <c r="BG113" s="38">
        <v>208009</v>
      </c>
      <c r="BH113">
        <v>1</v>
      </c>
      <c r="BI113">
        <v>1</v>
      </c>
      <c r="BJ113">
        <v>1</v>
      </c>
      <c r="BK113">
        <v>1</v>
      </c>
      <c r="BL113">
        <v>1</v>
      </c>
      <c r="BM113">
        <v>2</v>
      </c>
      <c r="BN113">
        <v>2</v>
      </c>
      <c r="BO113">
        <v>2</v>
      </c>
      <c r="BP113">
        <v>2</v>
      </c>
      <c r="BR113">
        <v>1</v>
      </c>
      <c r="BT113">
        <v>14</v>
      </c>
      <c r="BW113">
        <v>716028</v>
      </c>
      <c r="BX113" t="s">
        <v>1054</v>
      </c>
    </row>
    <row r="114" spans="2:76" x14ac:dyDescent="0.25">
      <c r="B114" s="22">
        <v>2</v>
      </c>
      <c r="C114" s="23">
        <v>208010</v>
      </c>
      <c r="D114" s="24" t="s">
        <v>147</v>
      </c>
      <c r="E114" s="25">
        <f t="shared" si="33"/>
        <v>27</v>
      </c>
      <c r="F114" s="25">
        <f>Tabela4[[#This Row],[1º ano  LP]]</f>
        <v>27</v>
      </c>
      <c r="G114" s="27">
        <f t="shared" si="34"/>
        <v>2</v>
      </c>
      <c r="H114" s="27">
        <f>Tabela4[[#This Row],[1º ano - APLICADOR LP]]</f>
        <v>2</v>
      </c>
      <c r="I114" s="25">
        <f t="shared" si="35"/>
        <v>22</v>
      </c>
      <c r="J114" s="25">
        <f t="shared" si="36"/>
        <v>22</v>
      </c>
      <c r="K114" s="27">
        <f t="shared" si="37"/>
        <v>2</v>
      </c>
      <c r="L114" s="27">
        <f t="shared" si="38"/>
        <v>2</v>
      </c>
      <c r="M114" s="25">
        <f t="shared" si="39"/>
        <v>27</v>
      </c>
      <c r="N114" s="25">
        <f t="shared" si="40"/>
        <v>27</v>
      </c>
      <c r="O114" s="27">
        <f t="shared" si="41"/>
        <v>2</v>
      </c>
      <c r="P114" s="27">
        <f t="shared" si="42"/>
        <v>2</v>
      </c>
      <c r="Q114" s="25">
        <f t="shared" si="43"/>
        <v>26</v>
      </c>
      <c r="R114" s="25">
        <f t="shared" si="44"/>
        <v>26</v>
      </c>
      <c r="S114" s="25">
        <f t="shared" si="45"/>
        <v>33</v>
      </c>
      <c r="T114" s="25">
        <f t="shared" si="46"/>
        <v>33</v>
      </c>
      <c r="U114" s="25">
        <f t="shared" si="47"/>
        <v>106</v>
      </c>
      <c r="V114" s="25">
        <f t="shared" si="48"/>
        <v>106</v>
      </c>
      <c r="W114" s="25">
        <f t="shared" si="49"/>
        <v>79</v>
      </c>
      <c r="X114" s="25">
        <f t="shared" si="50"/>
        <v>79</v>
      </c>
      <c r="Y114" s="25">
        <f t="shared" si="51"/>
        <v>67</v>
      </c>
      <c r="Z114" s="25">
        <f t="shared" si="52"/>
        <v>67</v>
      </c>
      <c r="AA114" s="25">
        <f t="shared" si="53"/>
        <v>71</v>
      </c>
      <c r="AB114" s="25">
        <f t="shared" si="54"/>
        <v>71</v>
      </c>
      <c r="AC114" s="25">
        <f t="shared" si="55"/>
        <v>0</v>
      </c>
      <c r="AD114" s="25">
        <f t="shared" si="56"/>
        <v>0</v>
      </c>
      <c r="AE114" s="25">
        <f t="shared" si="57"/>
        <v>34</v>
      </c>
      <c r="AF114" s="27">
        <f t="shared" si="58"/>
        <v>34</v>
      </c>
      <c r="AG114" s="27">
        <f t="shared" si="59"/>
        <v>0</v>
      </c>
      <c r="AH114" s="27">
        <f t="shared" si="60"/>
        <v>0</v>
      </c>
      <c r="AI114" s="27">
        <f t="shared" si="61"/>
        <v>102</v>
      </c>
      <c r="AJ114" s="27">
        <f t="shared" si="62"/>
        <v>390</v>
      </c>
      <c r="AK114" s="26">
        <f>SUM(Tabela4[[#This Row],[1º ano  LP]:[Questionário Contextual Estudante]])</f>
        <v>1488</v>
      </c>
      <c r="AM114">
        <f>IFERROR(IF(VLOOKUP(Tabela4[[#This Row],[Designação]],BW:BX,2,0)="SIM",SUM(AR114:AU114)+(4*(SUM(BH114:BK114))),0),0)</f>
        <v>102</v>
      </c>
      <c r="AN114">
        <f>IFERROR(IF(VLOOKUP(Tabela4[[#This Row],[Designação]],BW:BX,2,0)="SIM",SUM(AV114:BC114)+(4*(SUM(BL114:BS114))),0),0)</f>
        <v>390</v>
      </c>
      <c r="AO114" t="str">
        <f>IFERROR(VLOOKUP(Tabela4[[#This Row],[Designação]],BW:BX,2,0),0)</f>
        <v>SIM</v>
      </c>
      <c r="AP114" t="str">
        <f>IF(Tabela4[[#This Row],[Designação]]=AQ114,"SIM","NÃO")</f>
        <v>SIM</v>
      </c>
      <c r="AQ114" s="38">
        <v>208010</v>
      </c>
      <c r="AR114">
        <v>23</v>
      </c>
      <c r="AS114">
        <v>18</v>
      </c>
      <c r="AT114">
        <v>23</v>
      </c>
      <c r="AU114">
        <v>22</v>
      </c>
      <c r="AV114">
        <v>29</v>
      </c>
      <c r="AW114">
        <v>94</v>
      </c>
      <c r="AX114">
        <v>71</v>
      </c>
      <c r="AY114">
        <v>59</v>
      </c>
      <c r="AZ114">
        <v>63</v>
      </c>
      <c r="BB114">
        <v>30</v>
      </c>
      <c r="BD114">
        <v>432</v>
      </c>
      <c r="BF114" t="str">
        <f t="shared" si="63"/>
        <v>sim</v>
      </c>
      <c r="BG114" s="38">
        <v>208010</v>
      </c>
      <c r="BH114">
        <v>1</v>
      </c>
      <c r="BI114">
        <v>1</v>
      </c>
      <c r="BJ114">
        <v>1</v>
      </c>
      <c r="BK114">
        <v>1</v>
      </c>
      <c r="BL114">
        <v>1</v>
      </c>
      <c r="BM114">
        <v>3</v>
      </c>
      <c r="BN114">
        <v>2</v>
      </c>
      <c r="BO114">
        <v>2</v>
      </c>
      <c r="BP114">
        <v>2</v>
      </c>
      <c r="BR114">
        <v>1</v>
      </c>
      <c r="BT114">
        <v>15</v>
      </c>
      <c r="BW114" s="47">
        <v>716029</v>
      </c>
      <c r="BX114" s="47" t="s">
        <v>1054</v>
      </c>
    </row>
    <row r="115" spans="2:76" x14ac:dyDescent="0.25">
      <c r="B115" s="22">
        <v>2</v>
      </c>
      <c r="C115" s="23">
        <v>208011</v>
      </c>
      <c r="D115" s="24" t="s">
        <v>148</v>
      </c>
      <c r="E115" s="25">
        <f t="shared" si="33"/>
        <v>35</v>
      </c>
      <c r="F115" s="25">
        <f>Tabela4[[#This Row],[1º ano  LP]]</f>
        <v>35</v>
      </c>
      <c r="G115" s="27">
        <f t="shared" si="34"/>
        <v>2</v>
      </c>
      <c r="H115" s="27">
        <f>Tabela4[[#This Row],[1º ano - APLICADOR LP]]</f>
        <v>2</v>
      </c>
      <c r="I115" s="25">
        <f t="shared" si="35"/>
        <v>32</v>
      </c>
      <c r="J115" s="25">
        <f t="shared" si="36"/>
        <v>32</v>
      </c>
      <c r="K115" s="27">
        <f t="shared" si="37"/>
        <v>2</v>
      </c>
      <c r="L115" s="27">
        <f t="shared" si="38"/>
        <v>2</v>
      </c>
      <c r="M115" s="25">
        <f t="shared" si="39"/>
        <v>36</v>
      </c>
      <c r="N115" s="25">
        <f t="shared" si="40"/>
        <v>36</v>
      </c>
      <c r="O115" s="27">
        <f t="shared" si="41"/>
        <v>2</v>
      </c>
      <c r="P115" s="27">
        <f t="shared" si="42"/>
        <v>2</v>
      </c>
      <c r="Q115" s="25">
        <f t="shared" si="43"/>
        <v>41</v>
      </c>
      <c r="R115" s="25">
        <f t="shared" si="44"/>
        <v>41</v>
      </c>
      <c r="S115" s="25">
        <f t="shared" si="45"/>
        <v>25</v>
      </c>
      <c r="T115" s="25">
        <f t="shared" si="46"/>
        <v>25</v>
      </c>
      <c r="U115" s="25">
        <f t="shared" si="47"/>
        <v>0</v>
      </c>
      <c r="V115" s="25">
        <f t="shared" si="48"/>
        <v>0</v>
      </c>
      <c r="W115" s="25">
        <f t="shared" si="49"/>
        <v>0</v>
      </c>
      <c r="X115" s="25">
        <f t="shared" si="50"/>
        <v>0</v>
      </c>
      <c r="Y115" s="25">
        <f t="shared" si="51"/>
        <v>0</v>
      </c>
      <c r="Z115" s="25">
        <f t="shared" si="52"/>
        <v>0</v>
      </c>
      <c r="AA115" s="25">
        <f t="shared" si="53"/>
        <v>0</v>
      </c>
      <c r="AB115" s="25">
        <f t="shared" si="54"/>
        <v>0</v>
      </c>
      <c r="AC115" s="25">
        <f t="shared" si="55"/>
        <v>0</v>
      </c>
      <c r="AD115" s="25">
        <f t="shared" si="56"/>
        <v>0</v>
      </c>
      <c r="AE115" s="25">
        <f t="shared" si="57"/>
        <v>0</v>
      </c>
      <c r="AF115" s="27">
        <f t="shared" si="58"/>
        <v>0</v>
      </c>
      <c r="AG115" s="27">
        <f t="shared" si="59"/>
        <v>0</v>
      </c>
      <c r="AH115" s="27">
        <f t="shared" si="60"/>
        <v>0</v>
      </c>
      <c r="AI115" s="27">
        <f t="shared" si="61"/>
        <v>0</v>
      </c>
      <c r="AJ115" s="27">
        <f t="shared" si="62"/>
        <v>0</v>
      </c>
      <c r="AK115" s="26">
        <f>SUM(Tabela4[[#This Row],[1º ano  LP]:[Questionário Contextual Estudante]])</f>
        <v>350</v>
      </c>
      <c r="AM115">
        <f>IFERROR(IF(VLOOKUP(Tabela4[[#This Row],[Designação]],BW:BX,2,0)="SIM",SUM(AR115:AU115)+(4*(SUM(BH115:BK115))),0),0)</f>
        <v>0</v>
      </c>
      <c r="AN115">
        <f>IFERROR(IF(VLOOKUP(Tabela4[[#This Row],[Designação]],BW:BX,2,0)="SIM",SUM(AV115:BC115)+(4*(SUM(BL115:BS115))),0),0)</f>
        <v>0</v>
      </c>
      <c r="AO115">
        <f>IFERROR(VLOOKUP(Tabela4[[#This Row],[Designação]],BW:BX,2,0),0)</f>
        <v>0</v>
      </c>
      <c r="AP115" t="str">
        <f>IF(Tabela4[[#This Row],[Designação]]=AQ115,"SIM","NÃO")</f>
        <v>SIM</v>
      </c>
      <c r="AQ115" s="38">
        <v>208011</v>
      </c>
      <c r="AR115">
        <v>31</v>
      </c>
      <c r="AS115">
        <v>28</v>
      </c>
      <c r="AT115">
        <v>32</v>
      </c>
      <c r="AU115">
        <v>37</v>
      </c>
      <c r="AV115">
        <v>21</v>
      </c>
      <c r="BD115">
        <v>149</v>
      </c>
      <c r="BF115" t="str">
        <f t="shared" si="63"/>
        <v>sim</v>
      </c>
      <c r="BG115" s="38">
        <v>208011</v>
      </c>
      <c r="BH115">
        <v>1</v>
      </c>
      <c r="BI115">
        <v>1</v>
      </c>
      <c r="BJ115">
        <v>1</v>
      </c>
      <c r="BK115">
        <v>1</v>
      </c>
      <c r="BL115">
        <v>1</v>
      </c>
      <c r="BT115">
        <v>5</v>
      </c>
      <c r="BW115">
        <v>716031</v>
      </c>
      <c r="BX115" t="s">
        <v>1054</v>
      </c>
    </row>
    <row r="116" spans="2:76" x14ac:dyDescent="0.25">
      <c r="B116" s="22">
        <v>2</v>
      </c>
      <c r="C116" s="23">
        <v>208012</v>
      </c>
      <c r="D116" s="24" t="s">
        <v>149</v>
      </c>
      <c r="E116" s="25">
        <f t="shared" si="33"/>
        <v>0</v>
      </c>
      <c r="F116" s="25">
        <f>Tabela4[[#This Row],[1º ano  LP]]</f>
        <v>0</v>
      </c>
      <c r="G116" s="27">
        <f t="shared" si="34"/>
        <v>0</v>
      </c>
      <c r="H116" s="27">
        <f>Tabela4[[#This Row],[1º ano - APLICADOR LP]]</f>
        <v>0</v>
      </c>
      <c r="I116" s="25">
        <f t="shared" si="35"/>
        <v>0</v>
      </c>
      <c r="J116" s="25">
        <f t="shared" si="36"/>
        <v>0</v>
      </c>
      <c r="K116" s="27">
        <f t="shared" si="37"/>
        <v>0</v>
      </c>
      <c r="L116" s="27">
        <f t="shared" si="38"/>
        <v>0</v>
      </c>
      <c r="M116" s="25">
        <f t="shared" si="39"/>
        <v>0</v>
      </c>
      <c r="N116" s="25">
        <f t="shared" si="40"/>
        <v>0</v>
      </c>
      <c r="O116" s="27">
        <f t="shared" si="41"/>
        <v>0</v>
      </c>
      <c r="P116" s="27">
        <f t="shared" si="42"/>
        <v>0</v>
      </c>
      <c r="Q116" s="25">
        <f t="shared" si="43"/>
        <v>0</v>
      </c>
      <c r="R116" s="25">
        <f t="shared" si="44"/>
        <v>0</v>
      </c>
      <c r="S116" s="25">
        <f t="shared" si="45"/>
        <v>0</v>
      </c>
      <c r="T116" s="25">
        <f t="shared" si="46"/>
        <v>0</v>
      </c>
      <c r="U116" s="25">
        <f t="shared" si="47"/>
        <v>113</v>
      </c>
      <c r="V116" s="25">
        <f t="shared" si="48"/>
        <v>113</v>
      </c>
      <c r="W116" s="25">
        <f t="shared" si="49"/>
        <v>119</v>
      </c>
      <c r="X116" s="25">
        <f t="shared" si="50"/>
        <v>119</v>
      </c>
      <c r="Y116" s="25">
        <f t="shared" si="51"/>
        <v>151</v>
      </c>
      <c r="Z116" s="25">
        <f t="shared" si="52"/>
        <v>151</v>
      </c>
      <c r="AA116" s="25">
        <f t="shared" si="53"/>
        <v>150</v>
      </c>
      <c r="AB116" s="25">
        <f t="shared" si="54"/>
        <v>150</v>
      </c>
      <c r="AC116" s="25">
        <f t="shared" si="55"/>
        <v>0</v>
      </c>
      <c r="AD116" s="25">
        <f t="shared" si="56"/>
        <v>0</v>
      </c>
      <c r="AE116" s="25">
        <f t="shared" si="57"/>
        <v>0</v>
      </c>
      <c r="AF116" s="27">
        <f t="shared" si="58"/>
        <v>0</v>
      </c>
      <c r="AG116" s="27">
        <f t="shared" si="59"/>
        <v>0</v>
      </c>
      <c r="AH116" s="27">
        <f t="shared" si="60"/>
        <v>0</v>
      </c>
      <c r="AI116" s="27">
        <f t="shared" si="61"/>
        <v>0</v>
      </c>
      <c r="AJ116" s="27">
        <f t="shared" si="62"/>
        <v>0</v>
      </c>
      <c r="AK116" s="26">
        <f>SUM(Tabela4[[#This Row],[1º ano  LP]:[Questionário Contextual Estudante]])</f>
        <v>1066</v>
      </c>
      <c r="AM116">
        <f>IFERROR(IF(VLOOKUP(Tabela4[[#This Row],[Designação]],BW:BX,2,0)="SIM",SUM(AR116:AU116)+(4*(SUM(BH116:BK116))),0),0)</f>
        <v>0</v>
      </c>
      <c r="AN116">
        <f>IFERROR(IF(VLOOKUP(Tabela4[[#This Row],[Designação]],BW:BX,2,0)="SIM",SUM(AV116:BC116)+(4*(SUM(BL116:BS116))),0),0)</f>
        <v>0</v>
      </c>
      <c r="AO116">
        <f>IFERROR(VLOOKUP(Tabela4[[#This Row],[Designação]],BW:BX,2,0),0)</f>
        <v>0</v>
      </c>
      <c r="AP116" t="str">
        <f>IF(Tabela4[[#This Row],[Designação]]=AQ116,"SIM","NÃO")</f>
        <v>SIM</v>
      </c>
      <c r="AQ116" s="38">
        <v>208012</v>
      </c>
      <c r="AW116">
        <v>101</v>
      </c>
      <c r="AX116">
        <v>107</v>
      </c>
      <c r="AY116">
        <v>135</v>
      </c>
      <c r="AZ116">
        <v>134</v>
      </c>
      <c r="BD116">
        <v>477</v>
      </c>
      <c r="BF116" t="str">
        <f t="shared" si="63"/>
        <v>sim</v>
      </c>
      <c r="BG116" s="38">
        <v>208012</v>
      </c>
      <c r="BM116">
        <v>3</v>
      </c>
      <c r="BN116">
        <v>3</v>
      </c>
      <c r="BO116">
        <v>4</v>
      </c>
      <c r="BP116">
        <v>4</v>
      </c>
      <c r="BT116">
        <v>14</v>
      </c>
      <c r="BW116" s="47">
        <v>716046</v>
      </c>
      <c r="BX116" s="47" t="s">
        <v>1054</v>
      </c>
    </row>
    <row r="117" spans="2:76" x14ac:dyDescent="0.25">
      <c r="B117" s="22">
        <v>2</v>
      </c>
      <c r="C117" s="23">
        <v>208013</v>
      </c>
      <c r="D117" s="24" t="s">
        <v>150</v>
      </c>
      <c r="E117" s="25">
        <f t="shared" si="33"/>
        <v>24</v>
      </c>
      <c r="F117" s="25">
        <f>Tabela4[[#This Row],[1º ano  LP]]</f>
        <v>24</v>
      </c>
      <c r="G117" s="27">
        <f t="shared" si="34"/>
        <v>2</v>
      </c>
      <c r="H117" s="27">
        <f>Tabela4[[#This Row],[1º ano - APLICADOR LP]]</f>
        <v>2</v>
      </c>
      <c r="I117" s="25">
        <f t="shared" si="35"/>
        <v>26</v>
      </c>
      <c r="J117" s="25">
        <f t="shared" si="36"/>
        <v>26</v>
      </c>
      <c r="K117" s="27">
        <f t="shared" si="37"/>
        <v>2</v>
      </c>
      <c r="L117" s="27">
        <f t="shared" si="38"/>
        <v>2</v>
      </c>
      <c r="M117" s="25">
        <f t="shared" si="39"/>
        <v>28</v>
      </c>
      <c r="N117" s="25">
        <f t="shared" si="40"/>
        <v>28</v>
      </c>
      <c r="O117" s="27">
        <f t="shared" si="41"/>
        <v>2</v>
      </c>
      <c r="P117" s="27">
        <f t="shared" si="42"/>
        <v>2</v>
      </c>
      <c r="Q117" s="25">
        <f t="shared" si="43"/>
        <v>37</v>
      </c>
      <c r="R117" s="25">
        <f t="shared" si="44"/>
        <v>37</v>
      </c>
      <c r="S117" s="25">
        <f t="shared" si="45"/>
        <v>0</v>
      </c>
      <c r="T117" s="25">
        <f t="shared" si="46"/>
        <v>0</v>
      </c>
      <c r="U117" s="25">
        <f t="shared" si="47"/>
        <v>0</v>
      </c>
      <c r="V117" s="25">
        <f t="shared" si="48"/>
        <v>0</v>
      </c>
      <c r="W117" s="25">
        <f t="shared" si="49"/>
        <v>0</v>
      </c>
      <c r="X117" s="25">
        <f t="shared" si="50"/>
        <v>0</v>
      </c>
      <c r="Y117" s="25">
        <f t="shared" si="51"/>
        <v>0</v>
      </c>
      <c r="Z117" s="25">
        <f t="shared" si="52"/>
        <v>0</v>
      </c>
      <c r="AA117" s="25">
        <f t="shared" si="53"/>
        <v>0</v>
      </c>
      <c r="AB117" s="25">
        <f t="shared" si="54"/>
        <v>0</v>
      </c>
      <c r="AC117" s="25">
        <f t="shared" si="55"/>
        <v>0</v>
      </c>
      <c r="AD117" s="25">
        <f t="shared" si="56"/>
        <v>0</v>
      </c>
      <c r="AE117" s="25">
        <f t="shared" si="57"/>
        <v>0</v>
      </c>
      <c r="AF117" s="27">
        <f t="shared" si="58"/>
        <v>0</v>
      </c>
      <c r="AG117" s="27">
        <f t="shared" si="59"/>
        <v>0</v>
      </c>
      <c r="AH117" s="27">
        <f t="shared" si="60"/>
        <v>0</v>
      </c>
      <c r="AI117" s="27">
        <f t="shared" si="61"/>
        <v>0</v>
      </c>
      <c r="AJ117" s="27">
        <f t="shared" si="62"/>
        <v>0</v>
      </c>
      <c r="AK117" s="26">
        <f>SUM(Tabela4[[#This Row],[1º ano  LP]:[Questionário Contextual Estudante]])</f>
        <v>242</v>
      </c>
      <c r="AM117">
        <f>IFERROR(IF(VLOOKUP(Tabela4[[#This Row],[Designação]],BW:BX,2,0)="SIM",SUM(AR117:AU117)+(4*(SUM(BH117:BK117))),0),0)</f>
        <v>0</v>
      </c>
      <c r="AN117">
        <f>IFERROR(IF(VLOOKUP(Tabela4[[#This Row],[Designação]],BW:BX,2,0)="SIM",SUM(AV117:BC117)+(4*(SUM(BL117:BS117))),0),0)</f>
        <v>0</v>
      </c>
      <c r="AO117">
        <f>IFERROR(VLOOKUP(Tabela4[[#This Row],[Designação]],BW:BX,2,0),0)</f>
        <v>0</v>
      </c>
      <c r="AP117" t="str">
        <f>IF(Tabela4[[#This Row],[Designação]]=AQ117,"SIM","NÃO")</f>
        <v>SIM</v>
      </c>
      <c r="AQ117" s="38">
        <v>208013</v>
      </c>
      <c r="AR117">
        <v>20</v>
      </c>
      <c r="AS117">
        <v>22</v>
      </c>
      <c r="AT117">
        <v>24</v>
      </c>
      <c r="AU117">
        <v>29</v>
      </c>
      <c r="BD117">
        <v>95</v>
      </c>
      <c r="BF117" t="str">
        <f t="shared" si="63"/>
        <v>sim</v>
      </c>
      <c r="BG117" s="38">
        <v>208013</v>
      </c>
      <c r="BH117">
        <v>1</v>
      </c>
      <c r="BI117">
        <v>1</v>
      </c>
      <c r="BJ117">
        <v>1</v>
      </c>
      <c r="BK117">
        <v>2</v>
      </c>
      <c r="BT117">
        <v>5</v>
      </c>
      <c r="BW117">
        <v>716048</v>
      </c>
      <c r="BX117" t="s">
        <v>1054</v>
      </c>
    </row>
    <row r="118" spans="2:76" x14ac:dyDescent="0.25">
      <c r="B118" s="22">
        <v>2</v>
      </c>
      <c r="C118" s="23">
        <v>208014</v>
      </c>
      <c r="D118" s="24" t="s">
        <v>151</v>
      </c>
      <c r="E118" s="25">
        <f t="shared" si="33"/>
        <v>60</v>
      </c>
      <c r="F118" s="25">
        <f>Tabela4[[#This Row],[1º ano  LP]]</f>
        <v>60</v>
      </c>
      <c r="G118" s="27">
        <f t="shared" si="34"/>
        <v>4</v>
      </c>
      <c r="H118" s="27">
        <f>Tabela4[[#This Row],[1º ano - APLICADOR LP]]</f>
        <v>4</v>
      </c>
      <c r="I118" s="25">
        <f t="shared" si="35"/>
        <v>58</v>
      </c>
      <c r="J118" s="25">
        <f t="shared" si="36"/>
        <v>58</v>
      </c>
      <c r="K118" s="27">
        <f t="shared" si="37"/>
        <v>4</v>
      </c>
      <c r="L118" s="27">
        <f t="shared" si="38"/>
        <v>4</v>
      </c>
      <c r="M118" s="25">
        <f t="shared" si="39"/>
        <v>68</v>
      </c>
      <c r="N118" s="25">
        <f t="shared" si="40"/>
        <v>68</v>
      </c>
      <c r="O118" s="27">
        <f t="shared" si="41"/>
        <v>4</v>
      </c>
      <c r="P118" s="27">
        <f t="shared" si="42"/>
        <v>4</v>
      </c>
      <c r="Q118" s="25">
        <f t="shared" si="43"/>
        <v>57</v>
      </c>
      <c r="R118" s="25">
        <f t="shared" si="44"/>
        <v>57</v>
      </c>
      <c r="S118" s="25">
        <f t="shared" si="45"/>
        <v>49</v>
      </c>
      <c r="T118" s="25">
        <f t="shared" si="46"/>
        <v>49</v>
      </c>
      <c r="U118" s="25">
        <f t="shared" si="47"/>
        <v>0</v>
      </c>
      <c r="V118" s="25">
        <f t="shared" si="48"/>
        <v>0</v>
      </c>
      <c r="W118" s="25">
        <f t="shared" si="49"/>
        <v>0</v>
      </c>
      <c r="X118" s="25">
        <f t="shared" si="50"/>
        <v>0</v>
      </c>
      <c r="Y118" s="25">
        <f t="shared" si="51"/>
        <v>0</v>
      </c>
      <c r="Z118" s="25">
        <f t="shared" si="52"/>
        <v>0</v>
      </c>
      <c r="AA118" s="25">
        <f t="shared" si="53"/>
        <v>0</v>
      </c>
      <c r="AB118" s="25">
        <f t="shared" si="54"/>
        <v>0</v>
      </c>
      <c r="AC118" s="25">
        <f t="shared" si="55"/>
        <v>0</v>
      </c>
      <c r="AD118" s="25">
        <f t="shared" si="56"/>
        <v>0</v>
      </c>
      <c r="AE118" s="25">
        <f t="shared" si="57"/>
        <v>0</v>
      </c>
      <c r="AF118" s="27">
        <f t="shared" si="58"/>
        <v>0</v>
      </c>
      <c r="AG118" s="27">
        <f t="shared" si="59"/>
        <v>0</v>
      </c>
      <c r="AH118" s="27">
        <f t="shared" si="60"/>
        <v>0</v>
      </c>
      <c r="AI118" s="27">
        <f t="shared" si="61"/>
        <v>0</v>
      </c>
      <c r="AJ118" s="27">
        <f t="shared" si="62"/>
        <v>0</v>
      </c>
      <c r="AK118" s="26">
        <f>SUM(Tabela4[[#This Row],[1º ano  LP]:[Questionário Contextual Estudante]])</f>
        <v>608</v>
      </c>
      <c r="AM118">
        <f>IFERROR(IF(VLOOKUP(Tabela4[[#This Row],[Designação]],BW:BX,2,0)="SIM",SUM(AR118:AU118)+(4*(SUM(BH118:BK118))),0),0)</f>
        <v>0</v>
      </c>
      <c r="AN118">
        <f>IFERROR(IF(VLOOKUP(Tabela4[[#This Row],[Designação]],BW:BX,2,0)="SIM",SUM(AV118:BC118)+(4*(SUM(BL118:BS118))),0),0)</f>
        <v>0</v>
      </c>
      <c r="AO118">
        <f>IFERROR(VLOOKUP(Tabela4[[#This Row],[Designação]],BW:BX,2,0),0)</f>
        <v>0</v>
      </c>
      <c r="AP118" t="str">
        <f>IF(Tabela4[[#This Row],[Designação]]=AQ118,"SIM","NÃO")</f>
        <v>SIM</v>
      </c>
      <c r="AQ118" s="38">
        <v>208014</v>
      </c>
      <c r="AR118">
        <v>52</v>
      </c>
      <c r="AS118">
        <v>50</v>
      </c>
      <c r="AT118">
        <v>60</v>
      </c>
      <c r="AU118">
        <v>49</v>
      </c>
      <c r="AV118">
        <v>41</v>
      </c>
      <c r="BD118">
        <v>252</v>
      </c>
      <c r="BF118" t="str">
        <f t="shared" si="63"/>
        <v>sim</v>
      </c>
      <c r="BG118" s="38">
        <v>208014</v>
      </c>
      <c r="BH118">
        <v>2</v>
      </c>
      <c r="BI118">
        <v>2</v>
      </c>
      <c r="BJ118">
        <v>2</v>
      </c>
      <c r="BK118">
        <v>2</v>
      </c>
      <c r="BL118">
        <v>2</v>
      </c>
      <c r="BT118">
        <v>10</v>
      </c>
      <c r="BW118" s="47">
        <v>716055</v>
      </c>
      <c r="BX118" s="47" t="s">
        <v>1054</v>
      </c>
    </row>
    <row r="119" spans="2:76" x14ac:dyDescent="0.25">
      <c r="B119" s="22">
        <v>2</v>
      </c>
      <c r="C119" s="23">
        <v>208016</v>
      </c>
      <c r="D119" s="24" t="s">
        <v>152</v>
      </c>
      <c r="E119" s="25">
        <f t="shared" si="33"/>
        <v>18</v>
      </c>
      <c r="F119" s="25">
        <f>Tabela4[[#This Row],[1º ano  LP]]</f>
        <v>18</v>
      </c>
      <c r="G119" s="27">
        <f t="shared" si="34"/>
        <v>2</v>
      </c>
      <c r="H119" s="27">
        <f>Tabela4[[#This Row],[1º ano - APLICADOR LP]]</f>
        <v>2</v>
      </c>
      <c r="I119" s="25">
        <f t="shared" si="35"/>
        <v>24</v>
      </c>
      <c r="J119" s="25">
        <f t="shared" si="36"/>
        <v>24</v>
      </c>
      <c r="K119" s="27">
        <f t="shared" si="37"/>
        <v>2</v>
      </c>
      <c r="L119" s="27">
        <f t="shared" si="38"/>
        <v>2</v>
      </c>
      <c r="M119" s="25">
        <f t="shared" si="39"/>
        <v>40</v>
      </c>
      <c r="N119" s="25">
        <f t="shared" si="40"/>
        <v>40</v>
      </c>
      <c r="O119" s="27">
        <f t="shared" si="41"/>
        <v>4</v>
      </c>
      <c r="P119" s="27">
        <f t="shared" si="42"/>
        <v>4</v>
      </c>
      <c r="Q119" s="25">
        <f t="shared" si="43"/>
        <v>40</v>
      </c>
      <c r="R119" s="25">
        <f t="shared" si="44"/>
        <v>40</v>
      </c>
      <c r="S119" s="25">
        <f t="shared" si="45"/>
        <v>46</v>
      </c>
      <c r="T119" s="25">
        <f t="shared" si="46"/>
        <v>46</v>
      </c>
      <c r="U119" s="25">
        <f t="shared" si="47"/>
        <v>0</v>
      </c>
      <c r="V119" s="25">
        <f t="shared" si="48"/>
        <v>0</v>
      </c>
      <c r="W119" s="25">
        <f t="shared" si="49"/>
        <v>0</v>
      </c>
      <c r="X119" s="25">
        <f t="shared" si="50"/>
        <v>0</v>
      </c>
      <c r="Y119" s="25">
        <f t="shared" si="51"/>
        <v>0</v>
      </c>
      <c r="Z119" s="25">
        <f t="shared" si="52"/>
        <v>0</v>
      </c>
      <c r="AA119" s="25">
        <f t="shared" si="53"/>
        <v>0</v>
      </c>
      <c r="AB119" s="25">
        <f t="shared" si="54"/>
        <v>0</v>
      </c>
      <c r="AC119" s="25">
        <f t="shared" si="55"/>
        <v>0</v>
      </c>
      <c r="AD119" s="25">
        <f t="shared" si="56"/>
        <v>0</v>
      </c>
      <c r="AE119" s="25">
        <f t="shared" si="57"/>
        <v>0</v>
      </c>
      <c r="AF119" s="27">
        <f t="shared" si="58"/>
        <v>0</v>
      </c>
      <c r="AG119" s="27">
        <f t="shared" si="59"/>
        <v>0</v>
      </c>
      <c r="AH119" s="27">
        <f t="shared" si="60"/>
        <v>0</v>
      </c>
      <c r="AI119" s="27">
        <f t="shared" si="61"/>
        <v>0</v>
      </c>
      <c r="AJ119" s="27">
        <f t="shared" si="62"/>
        <v>0</v>
      </c>
      <c r="AK119" s="26">
        <f>SUM(Tabela4[[#This Row],[1º ano  LP]:[Questionário Contextual Estudante]])</f>
        <v>352</v>
      </c>
      <c r="AM119">
        <f>IFERROR(IF(VLOOKUP(Tabela4[[#This Row],[Designação]],BW:BX,2,0)="SIM",SUM(AR119:AU119)+(4*(SUM(BH119:BK119))),0),0)</f>
        <v>0</v>
      </c>
      <c r="AN119">
        <f>IFERROR(IF(VLOOKUP(Tabela4[[#This Row],[Designação]],BW:BX,2,0)="SIM",SUM(AV119:BC119)+(4*(SUM(BL119:BS119))),0),0)</f>
        <v>0</v>
      </c>
      <c r="AO119">
        <f>IFERROR(VLOOKUP(Tabela4[[#This Row],[Designação]],BW:BX,2,0),0)</f>
        <v>0</v>
      </c>
      <c r="AP119" t="str">
        <f>IF(Tabela4[[#This Row],[Designação]]=AQ119,"SIM","NÃO")</f>
        <v>SIM</v>
      </c>
      <c r="AQ119" s="38">
        <v>208016</v>
      </c>
      <c r="AR119">
        <v>14</v>
      </c>
      <c r="AS119">
        <v>20</v>
      </c>
      <c r="AT119">
        <v>32</v>
      </c>
      <c r="AU119">
        <v>32</v>
      </c>
      <c r="AV119">
        <v>38</v>
      </c>
      <c r="BD119">
        <v>136</v>
      </c>
      <c r="BF119" t="str">
        <f t="shared" si="63"/>
        <v>sim</v>
      </c>
      <c r="BG119" s="38">
        <v>208016</v>
      </c>
      <c r="BH119">
        <v>1</v>
      </c>
      <c r="BI119">
        <v>1</v>
      </c>
      <c r="BJ119">
        <v>2</v>
      </c>
      <c r="BK119">
        <v>2</v>
      </c>
      <c r="BL119">
        <v>2</v>
      </c>
      <c r="BT119">
        <v>8</v>
      </c>
      <c r="BW119">
        <v>716059</v>
      </c>
      <c r="BX119" t="s">
        <v>1054</v>
      </c>
    </row>
    <row r="120" spans="2:76" x14ac:dyDescent="0.25">
      <c r="B120" s="22">
        <v>2</v>
      </c>
      <c r="C120" s="23">
        <v>208017</v>
      </c>
      <c r="D120" s="24" t="s">
        <v>153</v>
      </c>
      <c r="E120" s="25">
        <f t="shared" si="33"/>
        <v>31</v>
      </c>
      <c r="F120" s="25">
        <f>Tabela4[[#This Row],[1º ano  LP]]</f>
        <v>31</v>
      </c>
      <c r="G120" s="27">
        <f t="shared" si="34"/>
        <v>2</v>
      </c>
      <c r="H120" s="27">
        <f>Tabela4[[#This Row],[1º ano - APLICADOR LP]]</f>
        <v>2</v>
      </c>
      <c r="I120" s="25">
        <f t="shared" si="35"/>
        <v>30</v>
      </c>
      <c r="J120" s="25">
        <f t="shared" si="36"/>
        <v>30</v>
      </c>
      <c r="K120" s="27">
        <f t="shared" si="37"/>
        <v>2</v>
      </c>
      <c r="L120" s="27">
        <f t="shared" si="38"/>
        <v>2</v>
      </c>
      <c r="M120" s="25">
        <f t="shared" si="39"/>
        <v>33</v>
      </c>
      <c r="N120" s="25">
        <f t="shared" si="40"/>
        <v>33</v>
      </c>
      <c r="O120" s="27">
        <f t="shared" si="41"/>
        <v>2</v>
      </c>
      <c r="P120" s="27">
        <f t="shared" si="42"/>
        <v>2</v>
      </c>
      <c r="Q120" s="25">
        <f t="shared" si="43"/>
        <v>34</v>
      </c>
      <c r="R120" s="25">
        <f t="shared" si="44"/>
        <v>34</v>
      </c>
      <c r="S120" s="25">
        <f t="shared" si="45"/>
        <v>56</v>
      </c>
      <c r="T120" s="25">
        <f t="shared" si="46"/>
        <v>56</v>
      </c>
      <c r="U120" s="25">
        <f t="shared" si="47"/>
        <v>35</v>
      </c>
      <c r="V120" s="25">
        <f t="shared" si="48"/>
        <v>35</v>
      </c>
      <c r="W120" s="25">
        <f t="shared" si="49"/>
        <v>42</v>
      </c>
      <c r="X120" s="25">
        <f t="shared" si="50"/>
        <v>42</v>
      </c>
      <c r="Y120" s="25">
        <f t="shared" si="51"/>
        <v>28</v>
      </c>
      <c r="Z120" s="25">
        <f t="shared" si="52"/>
        <v>28</v>
      </c>
      <c r="AA120" s="25">
        <f t="shared" si="53"/>
        <v>36</v>
      </c>
      <c r="AB120" s="25">
        <f t="shared" si="54"/>
        <v>36</v>
      </c>
      <c r="AC120" s="25">
        <f t="shared" si="55"/>
        <v>0</v>
      </c>
      <c r="AD120" s="25">
        <f t="shared" si="56"/>
        <v>0</v>
      </c>
      <c r="AE120" s="25">
        <f t="shared" si="57"/>
        <v>27</v>
      </c>
      <c r="AF120" s="27">
        <f t="shared" si="58"/>
        <v>27</v>
      </c>
      <c r="AG120" s="27">
        <f t="shared" si="59"/>
        <v>0</v>
      </c>
      <c r="AH120" s="27">
        <f t="shared" si="60"/>
        <v>0</v>
      </c>
      <c r="AI120" s="27">
        <f t="shared" si="61"/>
        <v>0</v>
      </c>
      <c r="AJ120" s="27">
        <f t="shared" si="62"/>
        <v>0</v>
      </c>
      <c r="AK120" s="26">
        <f>SUM(Tabela4[[#This Row],[1º ano  LP]:[Questionário Contextual Estudante]])</f>
        <v>716</v>
      </c>
      <c r="AM120">
        <f>IFERROR(IF(VLOOKUP(Tabela4[[#This Row],[Designação]],BW:BX,2,0)="SIM",SUM(AR120:AU120)+(4*(SUM(BH120:BK120))),0),0)</f>
        <v>0</v>
      </c>
      <c r="AN120">
        <f>IFERROR(IF(VLOOKUP(Tabela4[[#This Row],[Designação]],BW:BX,2,0)="SIM",SUM(AV120:BC120)+(4*(SUM(BL120:BS120))),0),0)</f>
        <v>0</v>
      </c>
      <c r="AO120">
        <f>IFERROR(VLOOKUP(Tabela4[[#This Row],[Designação]],BW:BX,2,0),0)</f>
        <v>0</v>
      </c>
      <c r="AP120" t="str">
        <f>IF(Tabela4[[#This Row],[Designação]]=AQ120,"SIM","NÃO")</f>
        <v>SIM</v>
      </c>
      <c r="AQ120" s="38">
        <v>208017</v>
      </c>
      <c r="AR120">
        <v>27</v>
      </c>
      <c r="AS120">
        <v>26</v>
      </c>
      <c r="AT120">
        <v>29</v>
      </c>
      <c r="AU120">
        <v>30</v>
      </c>
      <c r="AV120">
        <v>48</v>
      </c>
      <c r="AW120">
        <v>31</v>
      </c>
      <c r="AX120">
        <v>38</v>
      </c>
      <c r="AY120">
        <v>24</v>
      </c>
      <c r="AZ120">
        <v>32</v>
      </c>
      <c r="BB120">
        <v>23</v>
      </c>
      <c r="BD120">
        <v>308</v>
      </c>
      <c r="BF120" t="str">
        <f t="shared" si="63"/>
        <v>sim</v>
      </c>
      <c r="BG120" s="38">
        <v>208017</v>
      </c>
      <c r="BH120">
        <v>1</v>
      </c>
      <c r="BI120">
        <v>1</v>
      </c>
      <c r="BJ120">
        <v>1</v>
      </c>
      <c r="BK120">
        <v>1</v>
      </c>
      <c r="BL120">
        <v>2</v>
      </c>
      <c r="BM120">
        <v>1</v>
      </c>
      <c r="BN120">
        <v>1</v>
      </c>
      <c r="BO120">
        <v>1</v>
      </c>
      <c r="BP120">
        <v>1</v>
      </c>
      <c r="BR120">
        <v>1</v>
      </c>
      <c r="BT120">
        <v>11</v>
      </c>
      <c r="BW120" s="47">
        <v>716080</v>
      </c>
      <c r="BX120" s="47" t="s">
        <v>1054</v>
      </c>
    </row>
    <row r="121" spans="2:76" x14ac:dyDescent="0.25">
      <c r="B121" s="22">
        <v>2</v>
      </c>
      <c r="C121" s="23">
        <v>208018</v>
      </c>
      <c r="D121" s="24" t="s">
        <v>154</v>
      </c>
      <c r="E121" s="25">
        <f t="shared" si="33"/>
        <v>49</v>
      </c>
      <c r="F121" s="25">
        <f>Tabela4[[#This Row],[1º ano  LP]]</f>
        <v>49</v>
      </c>
      <c r="G121" s="27">
        <f t="shared" si="34"/>
        <v>4</v>
      </c>
      <c r="H121" s="27">
        <f>Tabela4[[#This Row],[1º ano - APLICADOR LP]]</f>
        <v>4</v>
      </c>
      <c r="I121" s="25">
        <f t="shared" si="35"/>
        <v>34</v>
      </c>
      <c r="J121" s="25">
        <f t="shared" si="36"/>
        <v>34</v>
      </c>
      <c r="K121" s="27">
        <f t="shared" si="37"/>
        <v>2</v>
      </c>
      <c r="L121" s="27">
        <f t="shared" si="38"/>
        <v>2</v>
      </c>
      <c r="M121" s="25">
        <f t="shared" si="39"/>
        <v>27</v>
      </c>
      <c r="N121" s="25">
        <f t="shared" si="40"/>
        <v>27</v>
      </c>
      <c r="O121" s="27">
        <f t="shared" si="41"/>
        <v>2</v>
      </c>
      <c r="P121" s="27">
        <f t="shared" si="42"/>
        <v>2</v>
      </c>
      <c r="Q121" s="25">
        <f t="shared" si="43"/>
        <v>33</v>
      </c>
      <c r="R121" s="25">
        <f t="shared" si="44"/>
        <v>33</v>
      </c>
      <c r="S121" s="25">
        <f t="shared" si="45"/>
        <v>34</v>
      </c>
      <c r="T121" s="25">
        <f t="shared" si="46"/>
        <v>34</v>
      </c>
      <c r="U121" s="25">
        <f t="shared" si="47"/>
        <v>0</v>
      </c>
      <c r="V121" s="25">
        <f t="shared" si="48"/>
        <v>0</v>
      </c>
      <c r="W121" s="25">
        <f t="shared" si="49"/>
        <v>0</v>
      </c>
      <c r="X121" s="25">
        <f t="shared" si="50"/>
        <v>0</v>
      </c>
      <c r="Y121" s="25">
        <f t="shared" si="51"/>
        <v>0</v>
      </c>
      <c r="Z121" s="25">
        <f t="shared" si="52"/>
        <v>0</v>
      </c>
      <c r="AA121" s="25">
        <f t="shared" si="53"/>
        <v>0</v>
      </c>
      <c r="AB121" s="25">
        <f t="shared" si="54"/>
        <v>0</v>
      </c>
      <c r="AC121" s="25">
        <f t="shared" si="55"/>
        <v>0</v>
      </c>
      <c r="AD121" s="25">
        <f t="shared" si="56"/>
        <v>0</v>
      </c>
      <c r="AE121" s="25">
        <f t="shared" si="57"/>
        <v>0</v>
      </c>
      <c r="AF121" s="27">
        <f t="shared" si="58"/>
        <v>0</v>
      </c>
      <c r="AG121" s="27">
        <f t="shared" si="59"/>
        <v>0</v>
      </c>
      <c r="AH121" s="27">
        <f t="shared" si="60"/>
        <v>0</v>
      </c>
      <c r="AI121" s="27">
        <f t="shared" si="61"/>
        <v>0</v>
      </c>
      <c r="AJ121" s="27">
        <f t="shared" si="62"/>
        <v>0</v>
      </c>
      <c r="AK121" s="26">
        <f>SUM(Tabela4[[#This Row],[1º ano  LP]:[Questionário Contextual Estudante]])</f>
        <v>370</v>
      </c>
      <c r="AM121">
        <f>IFERROR(IF(VLOOKUP(Tabela4[[#This Row],[Designação]],BW:BX,2,0)="SIM",SUM(AR121:AU121)+(4*(SUM(BH121:BK121))),0),0)</f>
        <v>0</v>
      </c>
      <c r="AN121">
        <f>IFERROR(IF(VLOOKUP(Tabela4[[#This Row],[Designação]],BW:BX,2,0)="SIM",SUM(AV121:BC121)+(4*(SUM(BL121:BS121))),0),0)</f>
        <v>0</v>
      </c>
      <c r="AO121">
        <f>IFERROR(VLOOKUP(Tabela4[[#This Row],[Designação]],BW:BX,2,0),0)</f>
        <v>0</v>
      </c>
      <c r="AP121" t="str">
        <f>IF(Tabela4[[#This Row],[Designação]]=AQ121,"SIM","NÃO")</f>
        <v>SIM</v>
      </c>
      <c r="AQ121" s="38">
        <v>208018</v>
      </c>
      <c r="AR121">
        <v>41</v>
      </c>
      <c r="AS121">
        <v>30</v>
      </c>
      <c r="AT121">
        <v>23</v>
      </c>
      <c r="AU121">
        <v>29</v>
      </c>
      <c r="AV121">
        <v>30</v>
      </c>
      <c r="BD121">
        <v>153</v>
      </c>
      <c r="BF121" t="str">
        <f t="shared" si="63"/>
        <v>sim</v>
      </c>
      <c r="BG121" s="38">
        <v>208018</v>
      </c>
      <c r="BH121">
        <v>2</v>
      </c>
      <c r="BI121">
        <v>1</v>
      </c>
      <c r="BJ121">
        <v>1</v>
      </c>
      <c r="BK121">
        <v>1</v>
      </c>
      <c r="BL121">
        <v>1</v>
      </c>
      <c r="BT121">
        <v>6</v>
      </c>
      <c r="BW121">
        <v>716081</v>
      </c>
      <c r="BX121" t="s">
        <v>1054</v>
      </c>
    </row>
    <row r="122" spans="2:76" x14ac:dyDescent="0.25">
      <c r="B122" s="22">
        <v>2</v>
      </c>
      <c r="C122" s="23">
        <v>208020</v>
      </c>
      <c r="D122" s="24" t="s">
        <v>155</v>
      </c>
      <c r="E122" s="25">
        <f t="shared" si="33"/>
        <v>23</v>
      </c>
      <c r="F122" s="25">
        <f>Tabela4[[#This Row],[1º ano  LP]]</f>
        <v>23</v>
      </c>
      <c r="G122" s="27">
        <f t="shared" si="34"/>
        <v>2</v>
      </c>
      <c r="H122" s="27">
        <f>Tabela4[[#This Row],[1º ano - APLICADOR LP]]</f>
        <v>2</v>
      </c>
      <c r="I122" s="25">
        <f t="shared" si="35"/>
        <v>24</v>
      </c>
      <c r="J122" s="25">
        <f t="shared" si="36"/>
        <v>24</v>
      </c>
      <c r="K122" s="27">
        <f t="shared" si="37"/>
        <v>2</v>
      </c>
      <c r="L122" s="27">
        <f t="shared" si="38"/>
        <v>2</v>
      </c>
      <c r="M122" s="25">
        <f t="shared" si="39"/>
        <v>21</v>
      </c>
      <c r="N122" s="25">
        <f t="shared" si="40"/>
        <v>21</v>
      </c>
      <c r="O122" s="27">
        <f t="shared" si="41"/>
        <v>2</v>
      </c>
      <c r="P122" s="27">
        <f t="shared" si="42"/>
        <v>2</v>
      </c>
      <c r="Q122" s="25">
        <f t="shared" si="43"/>
        <v>23</v>
      </c>
      <c r="R122" s="25">
        <f t="shared" si="44"/>
        <v>23</v>
      </c>
      <c r="S122" s="25">
        <f t="shared" si="45"/>
        <v>23</v>
      </c>
      <c r="T122" s="25">
        <f t="shared" si="46"/>
        <v>23</v>
      </c>
      <c r="U122" s="25">
        <f t="shared" si="47"/>
        <v>0</v>
      </c>
      <c r="V122" s="25">
        <f t="shared" si="48"/>
        <v>0</v>
      </c>
      <c r="W122" s="25">
        <f t="shared" si="49"/>
        <v>0</v>
      </c>
      <c r="X122" s="25">
        <f t="shared" si="50"/>
        <v>0</v>
      </c>
      <c r="Y122" s="25">
        <f t="shared" si="51"/>
        <v>0</v>
      </c>
      <c r="Z122" s="25">
        <f t="shared" si="52"/>
        <v>0</v>
      </c>
      <c r="AA122" s="25">
        <f t="shared" si="53"/>
        <v>0</v>
      </c>
      <c r="AB122" s="25">
        <f t="shared" si="54"/>
        <v>0</v>
      </c>
      <c r="AC122" s="25">
        <f t="shared" si="55"/>
        <v>0</v>
      </c>
      <c r="AD122" s="25">
        <f t="shared" si="56"/>
        <v>0</v>
      </c>
      <c r="AE122" s="25">
        <f t="shared" si="57"/>
        <v>0</v>
      </c>
      <c r="AF122" s="27">
        <f t="shared" si="58"/>
        <v>0</v>
      </c>
      <c r="AG122" s="27">
        <f t="shared" si="59"/>
        <v>0</v>
      </c>
      <c r="AH122" s="27">
        <f t="shared" si="60"/>
        <v>0</v>
      </c>
      <c r="AI122" s="27">
        <f t="shared" si="61"/>
        <v>0</v>
      </c>
      <c r="AJ122" s="27">
        <f t="shared" si="62"/>
        <v>0</v>
      </c>
      <c r="AK122" s="26">
        <f>SUM(Tabela4[[#This Row],[1º ano  LP]:[Questionário Contextual Estudante]])</f>
        <v>240</v>
      </c>
      <c r="AM122">
        <f>IFERROR(IF(VLOOKUP(Tabela4[[#This Row],[Designação]],BW:BX,2,0)="SIM",SUM(AR122:AU122)+(4*(SUM(BH122:BK122))),0),0)</f>
        <v>0</v>
      </c>
      <c r="AN122">
        <f>IFERROR(IF(VLOOKUP(Tabela4[[#This Row],[Designação]],BW:BX,2,0)="SIM",SUM(AV122:BC122)+(4*(SUM(BL122:BS122))),0),0)</f>
        <v>0</v>
      </c>
      <c r="AO122">
        <f>IFERROR(VLOOKUP(Tabela4[[#This Row],[Designação]],BW:BX,2,0),0)</f>
        <v>0</v>
      </c>
      <c r="AP122" t="str">
        <f>IF(Tabela4[[#This Row],[Designação]]=AQ122,"SIM","NÃO")</f>
        <v>SIM</v>
      </c>
      <c r="AQ122" s="38">
        <v>208020</v>
      </c>
      <c r="AR122">
        <v>19</v>
      </c>
      <c r="AS122">
        <v>20</v>
      </c>
      <c r="AT122">
        <v>17</v>
      </c>
      <c r="AU122">
        <v>19</v>
      </c>
      <c r="AV122">
        <v>19</v>
      </c>
      <c r="BD122">
        <v>94</v>
      </c>
      <c r="BF122" t="str">
        <f t="shared" si="63"/>
        <v>sim</v>
      </c>
      <c r="BG122" s="38">
        <v>208020</v>
      </c>
      <c r="BH122">
        <v>1</v>
      </c>
      <c r="BI122">
        <v>1</v>
      </c>
      <c r="BJ122">
        <v>1</v>
      </c>
      <c r="BK122">
        <v>1</v>
      </c>
      <c r="BL122">
        <v>1</v>
      </c>
      <c r="BT122">
        <v>5</v>
      </c>
      <c r="BW122" s="47">
        <v>716207</v>
      </c>
      <c r="BX122" s="47" t="s">
        <v>1054</v>
      </c>
    </row>
    <row r="123" spans="2:76" x14ac:dyDescent="0.25">
      <c r="B123" s="22">
        <v>2</v>
      </c>
      <c r="C123" s="23">
        <v>208021</v>
      </c>
      <c r="D123" s="24" t="s">
        <v>156</v>
      </c>
      <c r="E123" s="25">
        <f t="shared" si="33"/>
        <v>29</v>
      </c>
      <c r="F123" s="25">
        <f>Tabela4[[#This Row],[1º ano  LP]]</f>
        <v>29</v>
      </c>
      <c r="G123" s="27">
        <f t="shared" si="34"/>
        <v>2</v>
      </c>
      <c r="H123" s="27">
        <f>Tabela4[[#This Row],[1º ano - APLICADOR LP]]</f>
        <v>2</v>
      </c>
      <c r="I123" s="25">
        <f t="shared" si="35"/>
        <v>28</v>
      </c>
      <c r="J123" s="25">
        <f t="shared" si="36"/>
        <v>28</v>
      </c>
      <c r="K123" s="27">
        <f t="shared" si="37"/>
        <v>2</v>
      </c>
      <c r="L123" s="27">
        <f t="shared" si="38"/>
        <v>2</v>
      </c>
      <c r="M123" s="25">
        <f t="shared" si="39"/>
        <v>23</v>
      </c>
      <c r="N123" s="25">
        <f t="shared" si="40"/>
        <v>23</v>
      </c>
      <c r="O123" s="27">
        <f t="shared" si="41"/>
        <v>2</v>
      </c>
      <c r="P123" s="27">
        <f t="shared" si="42"/>
        <v>2</v>
      </c>
      <c r="Q123" s="25">
        <f t="shared" si="43"/>
        <v>0</v>
      </c>
      <c r="R123" s="25">
        <f t="shared" si="44"/>
        <v>0</v>
      </c>
      <c r="S123" s="25">
        <f t="shared" si="45"/>
        <v>0</v>
      </c>
      <c r="T123" s="25">
        <f t="shared" si="46"/>
        <v>0</v>
      </c>
      <c r="U123" s="25">
        <f t="shared" si="47"/>
        <v>0</v>
      </c>
      <c r="V123" s="25">
        <f t="shared" si="48"/>
        <v>0</v>
      </c>
      <c r="W123" s="25">
        <f t="shared" si="49"/>
        <v>0</v>
      </c>
      <c r="X123" s="25">
        <f t="shared" si="50"/>
        <v>0</v>
      </c>
      <c r="Y123" s="25">
        <f t="shared" si="51"/>
        <v>0</v>
      </c>
      <c r="Z123" s="25">
        <f t="shared" si="52"/>
        <v>0</v>
      </c>
      <c r="AA123" s="25">
        <f t="shared" si="53"/>
        <v>0</v>
      </c>
      <c r="AB123" s="25">
        <f t="shared" si="54"/>
        <v>0</v>
      </c>
      <c r="AC123" s="25">
        <f t="shared" si="55"/>
        <v>0</v>
      </c>
      <c r="AD123" s="25">
        <f t="shared" si="56"/>
        <v>0</v>
      </c>
      <c r="AE123" s="25">
        <f t="shared" si="57"/>
        <v>0</v>
      </c>
      <c r="AF123" s="27">
        <f t="shared" si="58"/>
        <v>0</v>
      </c>
      <c r="AG123" s="27">
        <f t="shared" si="59"/>
        <v>0</v>
      </c>
      <c r="AH123" s="27">
        <f t="shared" si="60"/>
        <v>0</v>
      </c>
      <c r="AI123" s="27">
        <f t="shared" si="61"/>
        <v>0</v>
      </c>
      <c r="AJ123" s="27">
        <f t="shared" si="62"/>
        <v>0</v>
      </c>
      <c r="AK123" s="26">
        <f>SUM(Tabela4[[#This Row],[1º ano  LP]:[Questionário Contextual Estudante]])</f>
        <v>172</v>
      </c>
      <c r="AM123">
        <f>IFERROR(IF(VLOOKUP(Tabela4[[#This Row],[Designação]],BW:BX,2,0)="SIM",SUM(AR123:AU123)+(4*(SUM(BH123:BK123))),0),0)</f>
        <v>0</v>
      </c>
      <c r="AN123">
        <f>IFERROR(IF(VLOOKUP(Tabela4[[#This Row],[Designação]],BW:BX,2,0)="SIM",SUM(AV123:BC123)+(4*(SUM(BL123:BS123))),0),0)</f>
        <v>0</v>
      </c>
      <c r="AO123">
        <f>IFERROR(VLOOKUP(Tabela4[[#This Row],[Designação]],BW:BX,2,0),0)</f>
        <v>0</v>
      </c>
      <c r="AP123" t="str">
        <f>IF(Tabela4[[#This Row],[Designação]]=AQ123,"SIM","NÃO")</f>
        <v>SIM</v>
      </c>
      <c r="AQ123" s="38">
        <v>208021</v>
      </c>
      <c r="AR123">
        <v>25</v>
      </c>
      <c r="AS123">
        <v>24</v>
      </c>
      <c r="AT123">
        <v>19</v>
      </c>
      <c r="BD123">
        <v>68</v>
      </c>
      <c r="BF123" t="str">
        <f t="shared" si="63"/>
        <v>sim</v>
      </c>
      <c r="BG123" s="38">
        <v>208021</v>
      </c>
      <c r="BH123">
        <v>1</v>
      </c>
      <c r="BI123">
        <v>1</v>
      </c>
      <c r="BJ123">
        <v>1</v>
      </c>
      <c r="BT123">
        <v>3</v>
      </c>
      <c r="BW123">
        <v>716211</v>
      </c>
      <c r="BX123" t="s">
        <v>1054</v>
      </c>
    </row>
    <row r="124" spans="2:76" x14ac:dyDescent="0.25">
      <c r="B124" s="22">
        <v>2</v>
      </c>
      <c r="C124" s="23">
        <v>208022</v>
      </c>
      <c r="D124" s="24" t="s">
        <v>157</v>
      </c>
      <c r="E124" s="25">
        <f t="shared" si="33"/>
        <v>35</v>
      </c>
      <c r="F124" s="25">
        <f>Tabela4[[#This Row],[1º ano  LP]]</f>
        <v>35</v>
      </c>
      <c r="G124" s="27">
        <f t="shared" si="34"/>
        <v>2</v>
      </c>
      <c r="H124" s="27">
        <f>Tabela4[[#This Row],[1º ano - APLICADOR LP]]</f>
        <v>2</v>
      </c>
      <c r="I124" s="25">
        <f t="shared" si="35"/>
        <v>38</v>
      </c>
      <c r="J124" s="25">
        <f t="shared" si="36"/>
        <v>38</v>
      </c>
      <c r="K124" s="27">
        <f t="shared" si="37"/>
        <v>2</v>
      </c>
      <c r="L124" s="27">
        <f t="shared" si="38"/>
        <v>2</v>
      </c>
      <c r="M124" s="25">
        <f t="shared" si="39"/>
        <v>61</v>
      </c>
      <c r="N124" s="25">
        <f t="shared" si="40"/>
        <v>61</v>
      </c>
      <c r="O124" s="27">
        <f t="shared" si="41"/>
        <v>4</v>
      </c>
      <c r="P124" s="27">
        <f t="shared" si="42"/>
        <v>4</v>
      </c>
      <c r="Q124" s="25">
        <f t="shared" si="43"/>
        <v>37</v>
      </c>
      <c r="R124" s="25">
        <f t="shared" si="44"/>
        <v>37</v>
      </c>
      <c r="S124" s="25">
        <f t="shared" si="45"/>
        <v>37</v>
      </c>
      <c r="T124" s="25">
        <f t="shared" si="46"/>
        <v>37</v>
      </c>
      <c r="U124" s="25">
        <f t="shared" si="47"/>
        <v>0</v>
      </c>
      <c r="V124" s="25">
        <f t="shared" si="48"/>
        <v>0</v>
      </c>
      <c r="W124" s="25">
        <f t="shared" si="49"/>
        <v>0</v>
      </c>
      <c r="X124" s="25">
        <f t="shared" si="50"/>
        <v>0</v>
      </c>
      <c r="Y124" s="25">
        <f t="shared" si="51"/>
        <v>0</v>
      </c>
      <c r="Z124" s="25">
        <f t="shared" si="52"/>
        <v>0</v>
      </c>
      <c r="AA124" s="25">
        <f t="shared" si="53"/>
        <v>0</v>
      </c>
      <c r="AB124" s="25">
        <f t="shared" si="54"/>
        <v>0</v>
      </c>
      <c r="AC124" s="25">
        <f t="shared" si="55"/>
        <v>0</v>
      </c>
      <c r="AD124" s="25">
        <f t="shared" si="56"/>
        <v>0</v>
      </c>
      <c r="AE124" s="25">
        <f t="shared" si="57"/>
        <v>0</v>
      </c>
      <c r="AF124" s="27">
        <f t="shared" si="58"/>
        <v>0</v>
      </c>
      <c r="AG124" s="27">
        <f t="shared" si="59"/>
        <v>0</v>
      </c>
      <c r="AH124" s="27">
        <f t="shared" si="60"/>
        <v>0</v>
      </c>
      <c r="AI124" s="27">
        <f t="shared" si="61"/>
        <v>171</v>
      </c>
      <c r="AJ124" s="27">
        <f t="shared" si="62"/>
        <v>37</v>
      </c>
      <c r="AK124" s="26">
        <f>SUM(Tabela4[[#This Row],[1º ano  LP]:[Questionário Contextual Estudante]])</f>
        <v>640</v>
      </c>
      <c r="AM124">
        <f>IFERROR(IF(VLOOKUP(Tabela4[[#This Row],[Designação]],BW:BX,2,0)="SIM",SUM(AR124:AU124)+(4*(SUM(BH124:BK124))),0),0)</f>
        <v>171</v>
      </c>
      <c r="AN124">
        <f>IFERROR(IF(VLOOKUP(Tabela4[[#This Row],[Designação]],BW:BX,2,0)="SIM",SUM(AV124:BC124)+(4*(SUM(BL124:BS124))),0),0)</f>
        <v>37</v>
      </c>
      <c r="AO124" t="str">
        <f>IFERROR(VLOOKUP(Tabela4[[#This Row],[Designação]],BW:BX,2,0),0)</f>
        <v>SIM</v>
      </c>
      <c r="AP124" t="str">
        <f>IF(Tabela4[[#This Row],[Designação]]=AQ124,"SIM","NÃO")</f>
        <v>SIM</v>
      </c>
      <c r="AQ124" s="38">
        <v>208022</v>
      </c>
      <c r="AR124">
        <v>31</v>
      </c>
      <c r="AS124">
        <v>34</v>
      </c>
      <c r="AT124">
        <v>53</v>
      </c>
      <c r="AU124">
        <v>33</v>
      </c>
      <c r="AV124">
        <v>33</v>
      </c>
      <c r="BD124">
        <v>184</v>
      </c>
      <c r="BF124" t="str">
        <f t="shared" si="63"/>
        <v>sim</v>
      </c>
      <c r="BG124" s="38">
        <v>208022</v>
      </c>
      <c r="BH124">
        <v>1</v>
      </c>
      <c r="BI124">
        <v>1</v>
      </c>
      <c r="BJ124">
        <v>2</v>
      </c>
      <c r="BK124">
        <v>1</v>
      </c>
      <c r="BL124">
        <v>1</v>
      </c>
      <c r="BT124">
        <v>6</v>
      </c>
      <c r="BW124" s="47">
        <v>716501</v>
      </c>
      <c r="BX124" s="47" t="s">
        <v>1054</v>
      </c>
    </row>
    <row r="125" spans="2:76" x14ac:dyDescent="0.25">
      <c r="B125" s="22">
        <v>2</v>
      </c>
      <c r="C125" s="23">
        <v>208023</v>
      </c>
      <c r="D125" s="24" t="s">
        <v>158</v>
      </c>
      <c r="E125" s="25">
        <f t="shared" si="33"/>
        <v>0</v>
      </c>
      <c r="F125" s="25">
        <f>Tabela4[[#This Row],[1º ano  LP]]</f>
        <v>0</v>
      </c>
      <c r="G125" s="27">
        <f t="shared" si="34"/>
        <v>0</v>
      </c>
      <c r="H125" s="27">
        <f>Tabela4[[#This Row],[1º ano - APLICADOR LP]]</f>
        <v>0</v>
      </c>
      <c r="I125" s="25">
        <f t="shared" si="35"/>
        <v>0</v>
      </c>
      <c r="J125" s="25">
        <f t="shared" si="36"/>
        <v>0</v>
      </c>
      <c r="K125" s="27">
        <f t="shared" si="37"/>
        <v>0</v>
      </c>
      <c r="L125" s="27">
        <f t="shared" si="38"/>
        <v>0</v>
      </c>
      <c r="M125" s="25">
        <f t="shared" si="39"/>
        <v>0</v>
      </c>
      <c r="N125" s="25">
        <f t="shared" si="40"/>
        <v>0</v>
      </c>
      <c r="O125" s="27">
        <f t="shared" si="41"/>
        <v>0</v>
      </c>
      <c r="P125" s="27">
        <f t="shared" si="42"/>
        <v>0</v>
      </c>
      <c r="Q125" s="25">
        <f t="shared" si="43"/>
        <v>0</v>
      </c>
      <c r="R125" s="25">
        <f t="shared" si="44"/>
        <v>0</v>
      </c>
      <c r="S125" s="25">
        <f t="shared" si="45"/>
        <v>0</v>
      </c>
      <c r="T125" s="25">
        <f t="shared" si="46"/>
        <v>0</v>
      </c>
      <c r="U125" s="25">
        <f t="shared" si="47"/>
        <v>105</v>
      </c>
      <c r="V125" s="25">
        <f t="shared" si="48"/>
        <v>105</v>
      </c>
      <c r="W125" s="25">
        <f t="shared" si="49"/>
        <v>91</v>
      </c>
      <c r="X125" s="25">
        <f t="shared" si="50"/>
        <v>91</v>
      </c>
      <c r="Y125" s="25">
        <f t="shared" si="51"/>
        <v>103</v>
      </c>
      <c r="Z125" s="25">
        <f t="shared" si="52"/>
        <v>103</v>
      </c>
      <c r="AA125" s="25">
        <f t="shared" si="53"/>
        <v>75</v>
      </c>
      <c r="AB125" s="25">
        <f t="shared" si="54"/>
        <v>75</v>
      </c>
      <c r="AC125" s="25">
        <f t="shared" si="55"/>
        <v>0</v>
      </c>
      <c r="AD125" s="25">
        <f t="shared" si="56"/>
        <v>0</v>
      </c>
      <c r="AE125" s="25">
        <f t="shared" si="57"/>
        <v>0</v>
      </c>
      <c r="AF125" s="27">
        <f t="shared" si="58"/>
        <v>0</v>
      </c>
      <c r="AG125" s="27">
        <f t="shared" si="59"/>
        <v>0</v>
      </c>
      <c r="AH125" s="27">
        <f t="shared" si="60"/>
        <v>0</v>
      </c>
      <c r="AI125" s="27">
        <f t="shared" si="61"/>
        <v>0</v>
      </c>
      <c r="AJ125" s="27">
        <f t="shared" si="62"/>
        <v>0</v>
      </c>
      <c r="AK125" s="26">
        <f>SUM(Tabela4[[#This Row],[1º ano  LP]:[Questionário Contextual Estudante]])</f>
        <v>748</v>
      </c>
      <c r="AM125">
        <f>IFERROR(IF(VLOOKUP(Tabela4[[#This Row],[Designação]],BW:BX,2,0)="SIM",SUM(AR125:AU125)+(4*(SUM(BH125:BK125))),0),0)</f>
        <v>0</v>
      </c>
      <c r="AN125">
        <f>IFERROR(IF(VLOOKUP(Tabela4[[#This Row],[Designação]],BW:BX,2,0)="SIM",SUM(AV125:BC125)+(4*(SUM(BL125:BS125))),0),0)</f>
        <v>0</v>
      </c>
      <c r="AO125">
        <f>IFERROR(VLOOKUP(Tabela4[[#This Row],[Designação]],BW:BX,2,0),0)</f>
        <v>0</v>
      </c>
      <c r="AP125" t="str">
        <f>IF(Tabela4[[#This Row],[Designação]]=AQ125,"SIM","NÃO")</f>
        <v>SIM</v>
      </c>
      <c r="AQ125" s="38">
        <v>208023</v>
      </c>
      <c r="AW125">
        <v>93</v>
      </c>
      <c r="AX125">
        <v>79</v>
      </c>
      <c r="AY125">
        <v>91</v>
      </c>
      <c r="AZ125">
        <v>67</v>
      </c>
      <c r="BD125">
        <v>330</v>
      </c>
      <c r="BF125" t="str">
        <f t="shared" si="63"/>
        <v>sim</v>
      </c>
      <c r="BG125" s="38">
        <v>208023</v>
      </c>
      <c r="BM125">
        <v>3</v>
      </c>
      <c r="BN125">
        <v>3</v>
      </c>
      <c r="BO125">
        <v>3</v>
      </c>
      <c r="BP125">
        <v>2</v>
      </c>
      <c r="BT125">
        <v>11</v>
      </c>
      <c r="BW125">
        <v>724004</v>
      </c>
      <c r="BX125" t="s">
        <v>1054</v>
      </c>
    </row>
    <row r="126" spans="2:76" x14ac:dyDescent="0.25">
      <c r="B126" s="22">
        <v>2</v>
      </c>
      <c r="C126" s="23">
        <v>208501</v>
      </c>
      <c r="D126" s="24" t="s">
        <v>159</v>
      </c>
      <c r="E126" s="25">
        <f t="shared" si="33"/>
        <v>19</v>
      </c>
      <c r="F126" s="25">
        <f>Tabela4[[#This Row],[1º ano  LP]]</f>
        <v>19</v>
      </c>
      <c r="G126" s="27">
        <f t="shared" si="34"/>
        <v>2</v>
      </c>
      <c r="H126" s="27">
        <f>Tabela4[[#This Row],[1º ano - APLICADOR LP]]</f>
        <v>2</v>
      </c>
      <c r="I126" s="25">
        <f t="shared" si="35"/>
        <v>32</v>
      </c>
      <c r="J126" s="25">
        <f t="shared" si="36"/>
        <v>32</v>
      </c>
      <c r="K126" s="27">
        <f t="shared" si="37"/>
        <v>2</v>
      </c>
      <c r="L126" s="27">
        <f t="shared" si="38"/>
        <v>2</v>
      </c>
      <c r="M126" s="25">
        <f t="shared" si="39"/>
        <v>30</v>
      </c>
      <c r="N126" s="25">
        <f t="shared" si="40"/>
        <v>30</v>
      </c>
      <c r="O126" s="27">
        <f t="shared" si="41"/>
        <v>2</v>
      </c>
      <c r="P126" s="27">
        <f t="shared" si="42"/>
        <v>2</v>
      </c>
      <c r="Q126" s="25">
        <f t="shared" si="43"/>
        <v>38</v>
      </c>
      <c r="R126" s="25">
        <f t="shared" si="44"/>
        <v>38</v>
      </c>
      <c r="S126" s="25">
        <f t="shared" si="45"/>
        <v>39</v>
      </c>
      <c r="T126" s="25">
        <f t="shared" si="46"/>
        <v>39</v>
      </c>
      <c r="U126" s="25">
        <f t="shared" si="47"/>
        <v>38</v>
      </c>
      <c r="V126" s="25">
        <f t="shared" si="48"/>
        <v>38</v>
      </c>
      <c r="W126" s="25">
        <f t="shared" si="49"/>
        <v>0</v>
      </c>
      <c r="X126" s="25">
        <f t="shared" si="50"/>
        <v>0</v>
      </c>
      <c r="Y126" s="25">
        <f t="shared" si="51"/>
        <v>0</v>
      </c>
      <c r="Z126" s="25">
        <f t="shared" si="52"/>
        <v>0</v>
      </c>
      <c r="AA126" s="25">
        <f t="shared" si="53"/>
        <v>0</v>
      </c>
      <c r="AB126" s="25">
        <f t="shared" si="54"/>
        <v>0</v>
      </c>
      <c r="AC126" s="25">
        <f t="shared" si="55"/>
        <v>0</v>
      </c>
      <c r="AD126" s="25">
        <f t="shared" si="56"/>
        <v>0</v>
      </c>
      <c r="AE126" s="25">
        <f t="shared" si="57"/>
        <v>0</v>
      </c>
      <c r="AF126" s="27">
        <f t="shared" si="58"/>
        <v>0</v>
      </c>
      <c r="AG126" s="27">
        <f t="shared" si="59"/>
        <v>0</v>
      </c>
      <c r="AH126" s="27">
        <f t="shared" si="60"/>
        <v>0</v>
      </c>
      <c r="AI126" s="27">
        <f t="shared" si="61"/>
        <v>119</v>
      </c>
      <c r="AJ126" s="27">
        <f t="shared" si="62"/>
        <v>77</v>
      </c>
      <c r="AK126" s="26">
        <f>SUM(Tabela4[[#This Row],[1º ano  LP]:[Questionário Contextual Estudante]])</f>
        <v>600</v>
      </c>
      <c r="AM126">
        <f>IFERROR(IF(VLOOKUP(Tabela4[[#This Row],[Designação]],BW:BX,2,0)="SIM",SUM(AR126:AU126)+(4*(SUM(BH126:BK126))),0),0)</f>
        <v>119</v>
      </c>
      <c r="AN126">
        <f>IFERROR(IF(VLOOKUP(Tabela4[[#This Row],[Designação]],BW:BX,2,0)="SIM",SUM(AV126:BC126)+(4*(SUM(BL126:BS126))),0),0)</f>
        <v>77</v>
      </c>
      <c r="AO126" t="str">
        <f>IFERROR(VLOOKUP(Tabela4[[#This Row],[Designação]],BW:BX,2,0),0)</f>
        <v>SIM</v>
      </c>
      <c r="AP126" t="str">
        <f>IF(Tabela4[[#This Row],[Designação]]=AQ126,"SIM","NÃO")</f>
        <v>SIM</v>
      </c>
      <c r="AQ126" s="38">
        <v>208501</v>
      </c>
      <c r="AR126">
        <v>15</v>
      </c>
      <c r="AS126">
        <v>28</v>
      </c>
      <c r="AT126">
        <v>26</v>
      </c>
      <c r="AU126">
        <v>34</v>
      </c>
      <c r="AV126">
        <v>35</v>
      </c>
      <c r="AW126">
        <v>34</v>
      </c>
      <c r="BD126">
        <v>172</v>
      </c>
      <c r="BF126" t="str">
        <f t="shared" si="63"/>
        <v>sim</v>
      </c>
      <c r="BG126" s="38">
        <v>208501</v>
      </c>
      <c r="BH126">
        <v>1</v>
      </c>
      <c r="BI126">
        <v>1</v>
      </c>
      <c r="BJ126">
        <v>1</v>
      </c>
      <c r="BK126">
        <v>1</v>
      </c>
      <c r="BL126">
        <v>1</v>
      </c>
      <c r="BM126">
        <v>1</v>
      </c>
      <c r="BT126">
        <v>6</v>
      </c>
      <c r="BW126" s="47">
        <v>724027</v>
      </c>
      <c r="BX126" s="47" t="s">
        <v>1054</v>
      </c>
    </row>
    <row r="127" spans="2:76" x14ac:dyDescent="0.25">
      <c r="B127" s="22">
        <v>2</v>
      </c>
      <c r="C127" s="23">
        <v>208502</v>
      </c>
      <c r="D127" s="24" t="s">
        <v>160</v>
      </c>
      <c r="E127" s="25">
        <f t="shared" si="33"/>
        <v>65</v>
      </c>
      <c r="F127" s="25">
        <f>Tabela4[[#This Row],[1º ano  LP]]</f>
        <v>65</v>
      </c>
      <c r="G127" s="27">
        <f t="shared" si="34"/>
        <v>4</v>
      </c>
      <c r="H127" s="27">
        <f>Tabela4[[#This Row],[1º ano - APLICADOR LP]]</f>
        <v>4</v>
      </c>
      <c r="I127" s="25">
        <f t="shared" si="35"/>
        <v>65</v>
      </c>
      <c r="J127" s="25">
        <f t="shared" si="36"/>
        <v>65</v>
      </c>
      <c r="K127" s="27">
        <f t="shared" si="37"/>
        <v>4</v>
      </c>
      <c r="L127" s="27">
        <f t="shared" si="38"/>
        <v>4</v>
      </c>
      <c r="M127" s="25">
        <f t="shared" si="39"/>
        <v>68</v>
      </c>
      <c r="N127" s="25">
        <f t="shared" si="40"/>
        <v>68</v>
      </c>
      <c r="O127" s="27">
        <f t="shared" si="41"/>
        <v>4</v>
      </c>
      <c r="P127" s="27">
        <f t="shared" si="42"/>
        <v>4</v>
      </c>
      <c r="Q127" s="25">
        <f t="shared" si="43"/>
        <v>69</v>
      </c>
      <c r="R127" s="25">
        <f t="shared" si="44"/>
        <v>69</v>
      </c>
      <c r="S127" s="25">
        <f t="shared" si="45"/>
        <v>56</v>
      </c>
      <c r="T127" s="25">
        <f t="shared" si="46"/>
        <v>56</v>
      </c>
      <c r="U127" s="25">
        <f t="shared" si="47"/>
        <v>0</v>
      </c>
      <c r="V127" s="25">
        <f t="shared" si="48"/>
        <v>0</v>
      </c>
      <c r="W127" s="25">
        <f t="shared" si="49"/>
        <v>0</v>
      </c>
      <c r="X127" s="25">
        <f t="shared" si="50"/>
        <v>0</v>
      </c>
      <c r="Y127" s="25">
        <f t="shared" si="51"/>
        <v>0</v>
      </c>
      <c r="Z127" s="25">
        <f t="shared" si="52"/>
        <v>0</v>
      </c>
      <c r="AA127" s="25">
        <f t="shared" si="53"/>
        <v>0</v>
      </c>
      <c r="AB127" s="25">
        <f t="shared" si="54"/>
        <v>0</v>
      </c>
      <c r="AC127" s="25">
        <f t="shared" si="55"/>
        <v>0</v>
      </c>
      <c r="AD127" s="25">
        <f t="shared" si="56"/>
        <v>0</v>
      </c>
      <c r="AE127" s="25">
        <f t="shared" si="57"/>
        <v>0</v>
      </c>
      <c r="AF127" s="27">
        <f t="shared" si="58"/>
        <v>0</v>
      </c>
      <c r="AG127" s="27">
        <f t="shared" si="59"/>
        <v>0</v>
      </c>
      <c r="AH127" s="27">
        <f t="shared" si="60"/>
        <v>0</v>
      </c>
      <c r="AI127" s="27">
        <f t="shared" si="61"/>
        <v>267</v>
      </c>
      <c r="AJ127" s="27">
        <f t="shared" si="62"/>
        <v>56</v>
      </c>
      <c r="AK127" s="26">
        <f>SUM(Tabela4[[#This Row],[1º ano  LP]:[Questionário Contextual Estudante]])</f>
        <v>993</v>
      </c>
      <c r="AM127">
        <f>IFERROR(IF(VLOOKUP(Tabela4[[#This Row],[Designação]],BW:BX,2,0)="SIM",SUM(AR127:AU127)+(4*(SUM(BH127:BK127))),0),0)</f>
        <v>267</v>
      </c>
      <c r="AN127">
        <f>IFERROR(IF(VLOOKUP(Tabela4[[#This Row],[Designação]],BW:BX,2,0)="SIM",SUM(AV127:BC127)+(4*(SUM(BL127:BS127))),0),0)</f>
        <v>56</v>
      </c>
      <c r="AO127" t="str">
        <f>IFERROR(VLOOKUP(Tabela4[[#This Row],[Designação]],BW:BX,2,0),0)</f>
        <v>SIM</v>
      </c>
      <c r="AP127" t="str">
        <f>IF(Tabela4[[#This Row],[Designação]]=AQ127,"SIM","NÃO")</f>
        <v>SIM</v>
      </c>
      <c r="AQ127" s="38">
        <v>208502</v>
      </c>
      <c r="AR127">
        <v>57</v>
      </c>
      <c r="AS127">
        <v>57</v>
      </c>
      <c r="AT127">
        <v>60</v>
      </c>
      <c r="AU127">
        <v>61</v>
      </c>
      <c r="AV127">
        <v>48</v>
      </c>
      <c r="BD127">
        <v>283</v>
      </c>
      <c r="BF127" t="str">
        <f t="shared" si="63"/>
        <v>sim</v>
      </c>
      <c r="BG127" s="38">
        <v>208502</v>
      </c>
      <c r="BH127">
        <v>2</v>
      </c>
      <c r="BI127">
        <v>2</v>
      </c>
      <c r="BJ127">
        <v>2</v>
      </c>
      <c r="BK127">
        <v>2</v>
      </c>
      <c r="BL127">
        <v>2</v>
      </c>
      <c r="BT127">
        <v>10</v>
      </c>
      <c r="BW127">
        <v>724502</v>
      </c>
      <c r="BX127" t="s">
        <v>1054</v>
      </c>
    </row>
    <row r="128" spans="2:76" x14ac:dyDescent="0.25">
      <c r="B128" s="22">
        <v>2</v>
      </c>
      <c r="C128" s="23">
        <v>209001</v>
      </c>
      <c r="D128" s="24" t="s">
        <v>161</v>
      </c>
      <c r="E128" s="25">
        <f t="shared" si="33"/>
        <v>50</v>
      </c>
      <c r="F128" s="25">
        <f>Tabela4[[#This Row],[1º ano  LP]]</f>
        <v>50</v>
      </c>
      <c r="G128" s="27">
        <f t="shared" si="34"/>
        <v>4</v>
      </c>
      <c r="H128" s="27">
        <f>Tabela4[[#This Row],[1º ano - APLICADOR LP]]</f>
        <v>4</v>
      </c>
      <c r="I128" s="25">
        <f t="shared" si="35"/>
        <v>66</v>
      </c>
      <c r="J128" s="25">
        <f t="shared" si="36"/>
        <v>66</v>
      </c>
      <c r="K128" s="27">
        <f t="shared" si="37"/>
        <v>4</v>
      </c>
      <c r="L128" s="27">
        <f t="shared" si="38"/>
        <v>4</v>
      </c>
      <c r="M128" s="25">
        <f t="shared" si="39"/>
        <v>61</v>
      </c>
      <c r="N128" s="25">
        <f t="shared" si="40"/>
        <v>61</v>
      </c>
      <c r="O128" s="27">
        <f t="shared" si="41"/>
        <v>4</v>
      </c>
      <c r="P128" s="27">
        <f t="shared" si="42"/>
        <v>4</v>
      </c>
      <c r="Q128" s="25">
        <f t="shared" si="43"/>
        <v>48</v>
      </c>
      <c r="R128" s="25">
        <f t="shared" si="44"/>
        <v>48</v>
      </c>
      <c r="S128" s="25">
        <f t="shared" si="45"/>
        <v>62</v>
      </c>
      <c r="T128" s="25">
        <f t="shared" si="46"/>
        <v>62</v>
      </c>
      <c r="U128" s="25">
        <f t="shared" si="47"/>
        <v>0</v>
      </c>
      <c r="V128" s="25">
        <f t="shared" si="48"/>
        <v>0</v>
      </c>
      <c r="W128" s="25">
        <f t="shared" si="49"/>
        <v>0</v>
      </c>
      <c r="X128" s="25">
        <f t="shared" si="50"/>
        <v>0</v>
      </c>
      <c r="Y128" s="25">
        <f t="shared" si="51"/>
        <v>0</v>
      </c>
      <c r="Z128" s="25">
        <f t="shared" si="52"/>
        <v>0</v>
      </c>
      <c r="AA128" s="25">
        <f t="shared" si="53"/>
        <v>0</v>
      </c>
      <c r="AB128" s="25">
        <f t="shared" si="54"/>
        <v>0</v>
      </c>
      <c r="AC128" s="25">
        <f t="shared" si="55"/>
        <v>0</v>
      </c>
      <c r="AD128" s="25">
        <f t="shared" si="56"/>
        <v>0</v>
      </c>
      <c r="AE128" s="25">
        <f t="shared" si="57"/>
        <v>0</v>
      </c>
      <c r="AF128" s="27">
        <f t="shared" si="58"/>
        <v>0</v>
      </c>
      <c r="AG128" s="27">
        <f t="shared" si="59"/>
        <v>0</v>
      </c>
      <c r="AH128" s="27">
        <f t="shared" si="60"/>
        <v>0</v>
      </c>
      <c r="AI128" s="27">
        <f t="shared" si="61"/>
        <v>0</v>
      </c>
      <c r="AJ128" s="27">
        <f t="shared" si="62"/>
        <v>0</v>
      </c>
      <c r="AK128" s="26">
        <f>SUM(Tabela4[[#This Row],[1º ano  LP]:[Questionário Contextual Estudante]])</f>
        <v>598</v>
      </c>
      <c r="AM128">
        <f>IFERROR(IF(VLOOKUP(Tabela4[[#This Row],[Designação]],BW:BX,2,0)="SIM",SUM(AR128:AU128)+(4*(SUM(BH128:BK128))),0),0)</f>
        <v>0</v>
      </c>
      <c r="AN128">
        <f>IFERROR(IF(VLOOKUP(Tabela4[[#This Row],[Designação]],BW:BX,2,0)="SIM",SUM(AV128:BC128)+(4*(SUM(BL128:BS128))),0),0)</f>
        <v>0</v>
      </c>
      <c r="AO128">
        <f>IFERROR(VLOOKUP(Tabela4[[#This Row],[Designação]],BW:BX,2,0),0)</f>
        <v>0</v>
      </c>
      <c r="AP128" t="str">
        <f>IF(Tabela4[[#This Row],[Designação]]=AQ128,"SIM","NÃO")</f>
        <v>SIM</v>
      </c>
      <c r="AQ128" s="38">
        <v>209001</v>
      </c>
      <c r="AR128">
        <v>42</v>
      </c>
      <c r="AS128">
        <v>58</v>
      </c>
      <c r="AT128">
        <v>53</v>
      </c>
      <c r="AU128">
        <v>40</v>
      </c>
      <c r="AV128">
        <v>54</v>
      </c>
      <c r="BD128">
        <v>247</v>
      </c>
      <c r="BF128" t="str">
        <f t="shared" si="63"/>
        <v>sim</v>
      </c>
      <c r="BG128" s="38">
        <v>209001</v>
      </c>
      <c r="BH128">
        <v>2</v>
      </c>
      <c r="BI128">
        <v>2</v>
      </c>
      <c r="BJ128">
        <v>2</v>
      </c>
      <c r="BK128">
        <v>2</v>
      </c>
      <c r="BL128">
        <v>2</v>
      </c>
      <c r="BT128">
        <v>10</v>
      </c>
      <c r="BW128" s="47">
        <v>734001</v>
      </c>
      <c r="BX128" s="47" t="s">
        <v>1054</v>
      </c>
    </row>
    <row r="129" spans="2:76" x14ac:dyDescent="0.25">
      <c r="B129" s="22">
        <v>2</v>
      </c>
      <c r="C129" s="23">
        <v>209004</v>
      </c>
      <c r="D129" s="24" t="s">
        <v>162</v>
      </c>
      <c r="E129" s="25">
        <f t="shared" si="33"/>
        <v>20</v>
      </c>
      <c r="F129" s="25">
        <f>Tabela4[[#This Row],[1º ano  LP]]</f>
        <v>20</v>
      </c>
      <c r="G129" s="27">
        <f t="shared" si="34"/>
        <v>2</v>
      </c>
      <c r="H129" s="27">
        <f>Tabela4[[#This Row],[1º ano - APLICADOR LP]]</f>
        <v>2</v>
      </c>
      <c r="I129" s="25">
        <f t="shared" si="35"/>
        <v>23</v>
      </c>
      <c r="J129" s="25">
        <f t="shared" si="36"/>
        <v>23</v>
      </c>
      <c r="K129" s="27">
        <f t="shared" si="37"/>
        <v>2</v>
      </c>
      <c r="L129" s="27">
        <f t="shared" si="38"/>
        <v>2</v>
      </c>
      <c r="M129" s="25">
        <f t="shared" si="39"/>
        <v>29</v>
      </c>
      <c r="N129" s="25">
        <f t="shared" si="40"/>
        <v>29</v>
      </c>
      <c r="O129" s="27">
        <f t="shared" si="41"/>
        <v>2</v>
      </c>
      <c r="P129" s="27">
        <f t="shared" si="42"/>
        <v>2</v>
      </c>
      <c r="Q129" s="25">
        <f t="shared" si="43"/>
        <v>21</v>
      </c>
      <c r="R129" s="25">
        <f t="shared" si="44"/>
        <v>21</v>
      </c>
      <c r="S129" s="25">
        <f t="shared" si="45"/>
        <v>28</v>
      </c>
      <c r="T129" s="25">
        <f t="shared" si="46"/>
        <v>28</v>
      </c>
      <c r="U129" s="25">
        <f t="shared" si="47"/>
        <v>0</v>
      </c>
      <c r="V129" s="25">
        <f t="shared" si="48"/>
        <v>0</v>
      </c>
      <c r="W129" s="25">
        <f t="shared" si="49"/>
        <v>0</v>
      </c>
      <c r="X129" s="25">
        <f t="shared" si="50"/>
        <v>0</v>
      </c>
      <c r="Y129" s="25">
        <f t="shared" si="51"/>
        <v>0</v>
      </c>
      <c r="Z129" s="25">
        <f t="shared" si="52"/>
        <v>0</v>
      </c>
      <c r="AA129" s="25">
        <f t="shared" si="53"/>
        <v>0</v>
      </c>
      <c r="AB129" s="25">
        <f t="shared" si="54"/>
        <v>0</v>
      </c>
      <c r="AC129" s="25">
        <f t="shared" si="55"/>
        <v>0</v>
      </c>
      <c r="AD129" s="25">
        <f t="shared" si="56"/>
        <v>0</v>
      </c>
      <c r="AE129" s="25">
        <f t="shared" si="57"/>
        <v>0</v>
      </c>
      <c r="AF129" s="27">
        <f t="shared" si="58"/>
        <v>0</v>
      </c>
      <c r="AG129" s="27">
        <f t="shared" si="59"/>
        <v>0</v>
      </c>
      <c r="AH129" s="27">
        <f t="shared" si="60"/>
        <v>0</v>
      </c>
      <c r="AI129" s="27">
        <f t="shared" si="61"/>
        <v>0</v>
      </c>
      <c r="AJ129" s="27">
        <f t="shared" si="62"/>
        <v>0</v>
      </c>
      <c r="AK129" s="26">
        <f>SUM(Tabela4[[#This Row],[1º ano  LP]:[Questionário Contextual Estudante]])</f>
        <v>254</v>
      </c>
      <c r="AM129">
        <f>IFERROR(IF(VLOOKUP(Tabela4[[#This Row],[Designação]],BW:BX,2,0)="SIM",SUM(AR129:AU129)+(4*(SUM(BH129:BK129))),0),0)</f>
        <v>0</v>
      </c>
      <c r="AN129">
        <f>IFERROR(IF(VLOOKUP(Tabela4[[#This Row],[Designação]],BW:BX,2,0)="SIM",SUM(AV129:BC129)+(4*(SUM(BL129:BS129))),0),0)</f>
        <v>0</v>
      </c>
      <c r="AO129">
        <f>IFERROR(VLOOKUP(Tabela4[[#This Row],[Designação]],BW:BX,2,0),0)</f>
        <v>0</v>
      </c>
      <c r="AP129" t="str">
        <f>IF(Tabela4[[#This Row],[Designação]]=AQ129,"SIM","NÃO")</f>
        <v>SIM</v>
      </c>
      <c r="AQ129" s="38">
        <v>209004</v>
      </c>
      <c r="AR129">
        <v>16</v>
      </c>
      <c r="AS129">
        <v>19</v>
      </c>
      <c r="AT129">
        <v>25</v>
      </c>
      <c r="AU129">
        <v>17</v>
      </c>
      <c r="AV129">
        <v>24</v>
      </c>
      <c r="BD129">
        <v>101</v>
      </c>
      <c r="BF129" t="str">
        <f t="shared" si="63"/>
        <v>sim</v>
      </c>
      <c r="BG129" s="38">
        <v>209004</v>
      </c>
      <c r="BH129">
        <v>1</v>
      </c>
      <c r="BI129">
        <v>1</v>
      </c>
      <c r="BJ129">
        <v>1</v>
      </c>
      <c r="BK129">
        <v>1</v>
      </c>
      <c r="BL129">
        <v>1</v>
      </c>
      <c r="BT129">
        <v>5</v>
      </c>
      <c r="BW129">
        <v>734003</v>
      </c>
      <c r="BX129" t="s">
        <v>1054</v>
      </c>
    </row>
    <row r="130" spans="2:76" x14ac:dyDescent="0.25">
      <c r="B130" s="22">
        <v>2</v>
      </c>
      <c r="C130" s="23">
        <v>209005</v>
      </c>
      <c r="D130" s="24" t="s">
        <v>163</v>
      </c>
      <c r="E130" s="25">
        <f t="shared" si="33"/>
        <v>22</v>
      </c>
      <c r="F130" s="25">
        <f>Tabela4[[#This Row],[1º ano  LP]]</f>
        <v>22</v>
      </c>
      <c r="G130" s="27">
        <f t="shared" si="34"/>
        <v>2</v>
      </c>
      <c r="H130" s="27">
        <f>Tabela4[[#This Row],[1º ano - APLICADOR LP]]</f>
        <v>2</v>
      </c>
      <c r="I130" s="25">
        <f t="shared" si="35"/>
        <v>31</v>
      </c>
      <c r="J130" s="25">
        <f t="shared" si="36"/>
        <v>31</v>
      </c>
      <c r="K130" s="27">
        <f t="shared" si="37"/>
        <v>2</v>
      </c>
      <c r="L130" s="27">
        <f t="shared" si="38"/>
        <v>2</v>
      </c>
      <c r="M130" s="25">
        <f t="shared" si="39"/>
        <v>32</v>
      </c>
      <c r="N130" s="25">
        <f t="shared" si="40"/>
        <v>32</v>
      </c>
      <c r="O130" s="27">
        <f t="shared" si="41"/>
        <v>2</v>
      </c>
      <c r="P130" s="27">
        <f t="shared" si="42"/>
        <v>2</v>
      </c>
      <c r="Q130" s="25">
        <f t="shared" si="43"/>
        <v>39</v>
      </c>
      <c r="R130" s="25">
        <f t="shared" si="44"/>
        <v>39</v>
      </c>
      <c r="S130" s="25">
        <f t="shared" si="45"/>
        <v>60</v>
      </c>
      <c r="T130" s="25">
        <f t="shared" si="46"/>
        <v>60</v>
      </c>
      <c r="U130" s="25">
        <f t="shared" si="47"/>
        <v>0</v>
      </c>
      <c r="V130" s="25">
        <f t="shared" si="48"/>
        <v>0</v>
      </c>
      <c r="W130" s="25">
        <f t="shared" si="49"/>
        <v>0</v>
      </c>
      <c r="X130" s="25">
        <f t="shared" si="50"/>
        <v>0</v>
      </c>
      <c r="Y130" s="25">
        <f t="shared" si="51"/>
        <v>0</v>
      </c>
      <c r="Z130" s="25">
        <f t="shared" si="52"/>
        <v>0</v>
      </c>
      <c r="AA130" s="25">
        <f t="shared" si="53"/>
        <v>0</v>
      </c>
      <c r="AB130" s="25">
        <f t="shared" si="54"/>
        <v>0</v>
      </c>
      <c r="AC130" s="25">
        <f t="shared" si="55"/>
        <v>0</v>
      </c>
      <c r="AD130" s="25">
        <f t="shared" si="56"/>
        <v>0</v>
      </c>
      <c r="AE130" s="25">
        <f t="shared" si="57"/>
        <v>0</v>
      </c>
      <c r="AF130" s="27">
        <f t="shared" si="58"/>
        <v>0</v>
      </c>
      <c r="AG130" s="27">
        <f t="shared" si="59"/>
        <v>0</v>
      </c>
      <c r="AH130" s="27">
        <f t="shared" si="60"/>
        <v>0</v>
      </c>
      <c r="AI130" s="27">
        <f t="shared" si="61"/>
        <v>0</v>
      </c>
      <c r="AJ130" s="27">
        <f t="shared" si="62"/>
        <v>0</v>
      </c>
      <c r="AK130" s="26">
        <f>SUM(Tabela4[[#This Row],[1º ano  LP]:[Questionário Contextual Estudante]])</f>
        <v>380</v>
      </c>
      <c r="AM130">
        <f>IFERROR(IF(VLOOKUP(Tabela4[[#This Row],[Designação]],BW:BX,2,0)="SIM",SUM(AR130:AU130)+(4*(SUM(BH130:BK130))),0),0)</f>
        <v>0</v>
      </c>
      <c r="AN130">
        <f>IFERROR(IF(VLOOKUP(Tabela4[[#This Row],[Designação]],BW:BX,2,0)="SIM",SUM(AV130:BC130)+(4*(SUM(BL130:BS130))),0),0)</f>
        <v>0</v>
      </c>
      <c r="AO130">
        <f>IFERROR(VLOOKUP(Tabela4[[#This Row],[Designação]],BW:BX,2,0),0)</f>
        <v>0</v>
      </c>
      <c r="AP130" t="str">
        <f>IF(Tabela4[[#This Row],[Designação]]=AQ130,"SIM","NÃO")</f>
        <v>SIM</v>
      </c>
      <c r="AQ130" s="38">
        <v>209005</v>
      </c>
      <c r="AR130">
        <v>18</v>
      </c>
      <c r="AS130">
        <v>27</v>
      </c>
      <c r="AT130">
        <v>28</v>
      </c>
      <c r="AU130">
        <v>35</v>
      </c>
      <c r="AV130">
        <v>52</v>
      </c>
      <c r="BD130">
        <v>160</v>
      </c>
      <c r="BF130" t="str">
        <f t="shared" si="63"/>
        <v>sim</v>
      </c>
      <c r="BG130" s="38">
        <v>209005</v>
      </c>
      <c r="BH130">
        <v>1</v>
      </c>
      <c r="BI130">
        <v>1</v>
      </c>
      <c r="BJ130">
        <v>1</v>
      </c>
      <c r="BK130">
        <v>1</v>
      </c>
      <c r="BL130">
        <v>2</v>
      </c>
      <c r="BT130">
        <v>6</v>
      </c>
      <c r="BW130" s="47">
        <v>734008</v>
      </c>
      <c r="BX130" s="47" t="s">
        <v>1054</v>
      </c>
    </row>
    <row r="131" spans="2:76" x14ac:dyDescent="0.25">
      <c r="B131" s="22">
        <v>2</v>
      </c>
      <c r="C131" s="23">
        <v>209006</v>
      </c>
      <c r="D131" s="24" t="s">
        <v>164</v>
      </c>
      <c r="E131" s="25">
        <f t="shared" si="33"/>
        <v>57</v>
      </c>
      <c r="F131" s="25">
        <f>Tabela4[[#This Row],[1º ano  LP]]</f>
        <v>57</v>
      </c>
      <c r="G131" s="27">
        <f t="shared" si="34"/>
        <v>4</v>
      </c>
      <c r="H131" s="27">
        <f>Tabela4[[#This Row],[1º ano - APLICADOR LP]]</f>
        <v>4</v>
      </c>
      <c r="I131" s="25">
        <f t="shared" si="35"/>
        <v>60</v>
      </c>
      <c r="J131" s="25">
        <f t="shared" si="36"/>
        <v>60</v>
      </c>
      <c r="K131" s="27">
        <f t="shared" si="37"/>
        <v>4</v>
      </c>
      <c r="L131" s="27">
        <f t="shared" si="38"/>
        <v>4</v>
      </c>
      <c r="M131" s="25">
        <f t="shared" si="39"/>
        <v>65</v>
      </c>
      <c r="N131" s="25">
        <f t="shared" si="40"/>
        <v>65</v>
      </c>
      <c r="O131" s="27">
        <f t="shared" si="41"/>
        <v>4</v>
      </c>
      <c r="P131" s="27">
        <f t="shared" si="42"/>
        <v>4</v>
      </c>
      <c r="Q131" s="25">
        <f t="shared" si="43"/>
        <v>71</v>
      </c>
      <c r="R131" s="25">
        <f t="shared" si="44"/>
        <v>71</v>
      </c>
      <c r="S131" s="25">
        <f t="shared" si="45"/>
        <v>66</v>
      </c>
      <c r="T131" s="25">
        <f t="shared" si="46"/>
        <v>66</v>
      </c>
      <c r="U131" s="25">
        <f t="shared" si="47"/>
        <v>0</v>
      </c>
      <c r="V131" s="25">
        <f t="shared" si="48"/>
        <v>0</v>
      </c>
      <c r="W131" s="25">
        <f t="shared" si="49"/>
        <v>0</v>
      </c>
      <c r="X131" s="25">
        <f t="shared" si="50"/>
        <v>0</v>
      </c>
      <c r="Y131" s="25">
        <f t="shared" si="51"/>
        <v>0</v>
      </c>
      <c r="Z131" s="25">
        <f t="shared" si="52"/>
        <v>0</v>
      </c>
      <c r="AA131" s="25">
        <f t="shared" si="53"/>
        <v>0</v>
      </c>
      <c r="AB131" s="25">
        <f t="shared" si="54"/>
        <v>0</v>
      </c>
      <c r="AC131" s="25">
        <f t="shared" si="55"/>
        <v>0</v>
      </c>
      <c r="AD131" s="25">
        <f t="shared" si="56"/>
        <v>0</v>
      </c>
      <c r="AE131" s="25">
        <f t="shared" si="57"/>
        <v>0</v>
      </c>
      <c r="AF131" s="27">
        <f t="shared" si="58"/>
        <v>0</v>
      </c>
      <c r="AG131" s="27">
        <f t="shared" si="59"/>
        <v>0</v>
      </c>
      <c r="AH131" s="27">
        <f t="shared" si="60"/>
        <v>0</v>
      </c>
      <c r="AI131" s="27">
        <f t="shared" si="61"/>
        <v>0</v>
      </c>
      <c r="AJ131" s="27">
        <f t="shared" si="62"/>
        <v>0</v>
      </c>
      <c r="AK131" s="26">
        <f>SUM(Tabela4[[#This Row],[1º ano  LP]:[Questionário Contextual Estudante]])</f>
        <v>662</v>
      </c>
      <c r="AM131">
        <f>IFERROR(IF(VLOOKUP(Tabela4[[#This Row],[Designação]],BW:BX,2,0)="SIM",SUM(AR131:AU131)+(4*(SUM(BH131:BK131))),0),0)</f>
        <v>0</v>
      </c>
      <c r="AN131">
        <f>IFERROR(IF(VLOOKUP(Tabela4[[#This Row],[Designação]],BW:BX,2,0)="SIM",SUM(AV131:BC131)+(4*(SUM(BL131:BS131))),0),0)</f>
        <v>0</v>
      </c>
      <c r="AO131">
        <f>IFERROR(VLOOKUP(Tabela4[[#This Row],[Designação]],BW:BX,2,0),0)</f>
        <v>0</v>
      </c>
      <c r="AP131" t="str">
        <f>IF(Tabela4[[#This Row],[Designação]]=AQ131,"SIM","NÃO")</f>
        <v>SIM</v>
      </c>
      <c r="AQ131" s="38">
        <v>209006</v>
      </c>
      <c r="AR131">
        <v>49</v>
      </c>
      <c r="AS131">
        <v>52</v>
      </c>
      <c r="AT131">
        <v>57</v>
      </c>
      <c r="AU131">
        <v>63</v>
      </c>
      <c r="AV131">
        <v>58</v>
      </c>
      <c r="BD131">
        <v>279</v>
      </c>
      <c r="BF131" t="str">
        <f t="shared" si="63"/>
        <v>sim</v>
      </c>
      <c r="BG131" s="38">
        <v>209006</v>
      </c>
      <c r="BH131">
        <v>2</v>
      </c>
      <c r="BI131">
        <v>2</v>
      </c>
      <c r="BJ131">
        <v>2</v>
      </c>
      <c r="BK131">
        <v>2</v>
      </c>
      <c r="BL131">
        <v>2</v>
      </c>
      <c r="BT131">
        <v>10</v>
      </c>
      <c r="BW131">
        <v>734502</v>
      </c>
      <c r="BX131" t="s">
        <v>1054</v>
      </c>
    </row>
    <row r="132" spans="2:76" x14ac:dyDescent="0.25">
      <c r="B132" s="22">
        <v>2</v>
      </c>
      <c r="C132" s="23">
        <v>209007</v>
      </c>
      <c r="D132" s="24" t="s">
        <v>165</v>
      </c>
      <c r="E132" s="25">
        <f t="shared" si="33"/>
        <v>0</v>
      </c>
      <c r="F132" s="25">
        <f>Tabela4[[#This Row],[1º ano  LP]]</f>
        <v>0</v>
      </c>
      <c r="G132" s="27">
        <f t="shared" si="34"/>
        <v>0</v>
      </c>
      <c r="H132" s="27">
        <f>Tabela4[[#This Row],[1º ano - APLICADOR LP]]</f>
        <v>0</v>
      </c>
      <c r="I132" s="25">
        <f t="shared" si="35"/>
        <v>0</v>
      </c>
      <c r="J132" s="25">
        <f t="shared" si="36"/>
        <v>0</v>
      </c>
      <c r="K132" s="27">
        <f t="shared" si="37"/>
        <v>0</v>
      </c>
      <c r="L132" s="27">
        <f t="shared" si="38"/>
        <v>0</v>
      </c>
      <c r="M132" s="25">
        <f t="shared" si="39"/>
        <v>0</v>
      </c>
      <c r="N132" s="25">
        <f t="shared" si="40"/>
        <v>0</v>
      </c>
      <c r="O132" s="27">
        <f t="shared" si="41"/>
        <v>0</v>
      </c>
      <c r="P132" s="27">
        <f t="shared" si="42"/>
        <v>0</v>
      </c>
      <c r="Q132" s="25">
        <f t="shared" si="43"/>
        <v>0</v>
      </c>
      <c r="R132" s="25">
        <f t="shared" si="44"/>
        <v>0</v>
      </c>
      <c r="S132" s="25">
        <f t="shared" si="45"/>
        <v>0</v>
      </c>
      <c r="T132" s="25">
        <f t="shared" si="46"/>
        <v>0</v>
      </c>
      <c r="U132" s="25">
        <f t="shared" si="47"/>
        <v>100</v>
      </c>
      <c r="V132" s="25">
        <f t="shared" si="48"/>
        <v>100</v>
      </c>
      <c r="W132" s="25">
        <f t="shared" si="49"/>
        <v>111</v>
      </c>
      <c r="X132" s="25">
        <f t="shared" si="50"/>
        <v>111</v>
      </c>
      <c r="Y132" s="25">
        <f t="shared" si="51"/>
        <v>116</v>
      </c>
      <c r="Z132" s="25">
        <f t="shared" si="52"/>
        <v>116</v>
      </c>
      <c r="AA132" s="25">
        <f t="shared" si="53"/>
        <v>96</v>
      </c>
      <c r="AB132" s="25">
        <f t="shared" si="54"/>
        <v>96</v>
      </c>
      <c r="AC132" s="25">
        <f t="shared" si="55"/>
        <v>0</v>
      </c>
      <c r="AD132" s="25">
        <f t="shared" si="56"/>
        <v>0</v>
      </c>
      <c r="AE132" s="25">
        <f t="shared" si="57"/>
        <v>26</v>
      </c>
      <c r="AF132" s="27">
        <f t="shared" si="58"/>
        <v>26</v>
      </c>
      <c r="AG132" s="27">
        <f t="shared" si="59"/>
        <v>0</v>
      </c>
      <c r="AH132" s="27">
        <f t="shared" si="60"/>
        <v>0</v>
      </c>
      <c r="AI132" s="27">
        <f t="shared" si="61"/>
        <v>0</v>
      </c>
      <c r="AJ132" s="27">
        <f t="shared" si="62"/>
        <v>0</v>
      </c>
      <c r="AK132" s="26">
        <f>SUM(Tabela4[[#This Row],[1º ano  LP]:[Questionário Contextual Estudante]])</f>
        <v>898</v>
      </c>
      <c r="AM132">
        <f>IFERROR(IF(VLOOKUP(Tabela4[[#This Row],[Designação]],BW:BX,2,0)="SIM",SUM(AR132:AU132)+(4*(SUM(BH132:BK132))),0),0)</f>
        <v>0</v>
      </c>
      <c r="AN132">
        <f>IFERROR(IF(VLOOKUP(Tabela4[[#This Row],[Designação]],BW:BX,2,0)="SIM",SUM(AV132:BC132)+(4*(SUM(BL132:BS132))),0),0)</f>
        <v>0</v>
      </c>
      <c r="AO132">
        <f>IFERROR(VLOOKUP(Tabela4[[#This Row],[Designação]],BW:BX,2,0),0)</f>
        <v>0</v>
      </c>
      <c r="AP132" t="str">
        <f>IF(Tabela4[[#This Row],[Designação]]=AQ132,"SIM","NÃO")</f>
        <v>SIM</v>
      </c>
      <c r="AQ132" s="38">
        <v>209007</v>
      </c>
      <c r="AW132">
        <v>88</v>
      </c>
      <c r="AX132">
        <v>99</v>
      </c>
      <c r="AY132">
        <v>104</v>
      </c>
      <c r="AZ132">
        <v>84</v>
      </c>
      <c r="BB132">
        <v>22</v>
      </c>
      <c r="BD132">
        <v>397</v>
      </c>
      <c r="BF132" t="str">
        <f t="shared" si="63"/>
        <v>sim</v>
      </c>
      <c r="BG132" s="38">
        <v>209007</v>
      </c>
      <c r="BM132">
        <v>3</v>
      </c>
      <c r="BN132">
        <v>3</v>
      </c>
      <c r="BO132">
        <v>3</v>
      </c>
      <c r="BP132">
        <v>3</v>
      </c>
      <c r="BR132">
        <v>1</v>
      </c>
      <c r="BT132">
        <v>13</v>
      </c>
      <c r="BW132" s="47">
        <v>817010</v>
      </c>
      <c r="BX132" s="47" t="s">
        <v>1054</v>
      </c>
    </row>
    <row r="133" spans="2:76" x14ac:dyDescent="0.25">
      <c r="B133" s="22">
        <v>2</v>
      </c>
      <c r="C133" s="23">
        <v>209008</v>
      </c>
      <c r="D133" s="24" t="s">
        <v>166</v>
      </c>
      <c r="E133" s="25">
        <f t="shared" si="33"/>
        <v>0</v>
      </c>
      <c r="F133" s="25">
        <f>Tabela4[[#This Row],[1º ano  LP]]</f>
        <v>0</v>
      </c>
      <c r="G133" s="27">
        <f t="shared" si="34"/>
        <v>0</v>
      </c>
      <c r="H133" s="27">
        <f>Tabela4[[#This Row],[1º ano - APLICADOR LP]]</f>
        <v>0</v>
      </c>
      <c r="I133" s="25">
        <f t="shared" si="35"/>
        <v>0</v>
      </c>
      <c r="J133" s="25">
        <f t="shared" si="36"/>
        <v>0</v>
      </c>
      <c r="K133" s="27">
        <f t="shared" si="37"/>
        <v>0</v>
      </c>
      <c r="L133" s="27">
        <f t="shared" si="38"/>
        <v>0</v>
      </c>
      <c r="M133" s="25">
        <f t="shared" si="39"/>
        <v>0</v>
      </c>
      <c r="N133" s="25">
        <f t="shared" si="40"/>
        <v>0</v>
      </c>
      <c r="O133" s="27">
        <f t="shared" si="41"/>
        <v>0</v>
      </c>
      <c r="P133" s="27">
        <f t="shared" si="42"/>
        <v>0</v>
      </c>
      <c r="Q133" s="25">
        <f t="shared" si="43"/>
        <v>0</v>
      </c>
      <c r="R133" s="25">
        <f t="shared" si="44"/>
        <v>0</v>
      </c>
      <c r="S133" s="25">
        <f t="shared" si="45"/>
        <v>0</v>
      </c>
      <c r="T133" s="25">
        <f t="shared" si="46"/>
        <v>0</v>
      </c>
      <c r="U133" s="25">
        <f t="shared" si="47"/>
        <v>82</v>
      </c>
      <c r="V133" s="25">
        <f t="shared" si="48"/>
        <v>82</v>
      </c>
      <c r="W133" s="25">
        <f t="shared" si="49"/>
        <v>102</v>
      </c>
      <c r="X133" s="25">
        <f t="shared" si="50"/>
        <v>102</v>
      </c>
      <c r="Y133" s="25">
        <f t="shared" si="51"/>
        <v>80</v>
      </c>
      <c r="Z133" s="25">
        <f t="shared" si="52"/>
        <v>80</v>
      </c>
      <c r="AA133" s="25">
        <f t="shared" si="53"/>
        <v>71</v>
      </c>
      <c r="AB133" s="25">
        <f t="shared" si="54"/>
        <v>71</v>
      </c>
      <c r="AC133" s="25">
        <f t="shared" si="55"/>
        <v>0</v>
      </c>
      <c r="AD133" s="25">
        <f t="shared" si="56"/>
        <v>0</v>
      </c>
      <c r="AE133" s="25">
        <f t="shared" si="57"/>
        <v>0</v>
      </c>
      <c r="AF133" s="27">
        <f t="shared" si="58"/>
        <v>0</v>
      </c>
      <c r="AG133" s="27">
        <f t="shared" si="59"/>
        <v>0</v>
      </c>
      <c r="AH133" s="27">
        <f t="shared" si="60"/>
        <v>0</v>
      </c>
      <c r="AI133" s="27">
        <f t="shared" si="61"/>
        <v>0</v>
      </c>
      <c r="AJ133" s="27">
        <f t="shared" si="62"/>
        <v>0</v>
      </c>
      <c r="AK133" s="26">
        <f>SUM(Tabela4[[#This Row],[1º ano  LP]:[Questionário Contextual Estudante]])</f>
        <v>670</v>
      </c>
      <c r="AM133">
        <f>IFERROR(IF(VLOOKUP(Tabela4[[#This Row],[Designação]],BW:BX,2,0)="SIM",SUM(AR133:AU133)+(4*(SUM(BH133:BK133))),0),0)</f>
        <v>0</v>
      </c>
      <c r="AN133">
        <f>IFERROR(IF(VLOOKUP(Tabela4[[#This Row],[Designação]],BW:BX,2,0)="SIM",SUM(AV133:BC133)+(4*(SUM(BL133:BS133))),0),0)</f>
        <v>0</v>
      </c>
      <c r="AO133">
        <f>IFERROR(VLOOKUP(Tabela4[[#This Row],[Designação]],BW:BX,2,0),0)</f>
        <v>0</v>
      </c>
      <c r="AP133" t="str">
        <f>IF(Tabela4[[#This Row],[Designação]]=AQ133,"SIM","NÃO")</f>
        <v>SIM</v>
      </c>
      <c r="AQ133" s="38">
        <v>209008</v>
      </c>
      <c r="AW133">
        <v>70</v>
      </c>
      <c r="AX133">
        <v>90</v>
      </c>
      <c r="AY133">
        <v>72</v>
      </c>
      <c r="AZ133">
        <v>63</v>
      </c>
      <c r="BD133">
        <v>295</v>
      </c>
      <c r="BF133" t="str">
        <f t="shared" si="63"/>
        <v>sim</v>
      </c>
      <c r="BG133" s="38">
        <v>209008</v>
      </c>
      <c r="BM133">
        <v>3</v>
      </c>
      <c r="BN133">
        <v>3</v>
      </c>
      <c r="BO133">
        <v>2</v>
      </c>
      <c r="BP133">
        <v>2</v>
      </c>
      <c r="BT133">
        <v>10</v>
      </c>
      <c r="BW133">
        <v>817015</v>
      </c>
      <c r="BX133" t="s">
        <v>1054</v>
      </c>
    </row>
    <row r="134" spans="2:76" x14ac:dyDescent="0.25">
      <c r="B134" s="22">
        <v>2</v>
      </c>
      <c r="C134" s="23">
        <v>209009</v>
      </c>
      <c r="D134" s="24" t="s">
        <v>167</v>
      </c>
      <c r="E134" s="25">
        <f t="shared" si="33"/>
        <v>19</v>
      </c>
      <c r="F134" s="25">
        <f>Tabela4[[#This Row],[1º ano  LP]]</f>
        <v>19</v>
      </c>
      <c r="G134" s="27">
        <f t="shared" si="34"/>
        <v>2</v>
      </c>
      <c r="H134" s="27">
        <f>Tabela4[[#This Row],[1º ano - APLICADOR LP]]</f>
        <v>2</v>
      </c>
      <c r="I134" s="25">
        <f t="shared" si="35"/>
        <v>24</v>
      </c>
      <c r="J134" s="25">
        <f t="shared" si="36"/>
        <v>24</v>
      </c>
      <c r="K134" s="27">
        <f t="shared" si="37"/>
        <v>2</v>
      </c>
      <c r="L134" s="27">
        <f t="shared" si="38"/>
        <v>2</v>
      </c>
      <c r="M134" s="25">
        <f t="shared" si="39"/>
        <v>35</v>
      </c>
      <c r="N134" s="25">
        <f t="shared" si="40"/>
        <v>35</v>
      </c>
      <c r="O134" s="27">
        <f t="shared" si="41"/>
        <v>2</v>
      </c>
      <c r="P134" s="27">
        <f t="shared" si="42"/>
        <v>2</v>
      </c>
      <c r="Q134" s="25">
        <f t="shared" si="43"/>
        <v>26</v>
      </c>
      <c r="R134" s="25">
        <f t="shared" si="44"/>
        <v>26</v>
      </c>
      <c r="S134" s="25">
        <f t="shared" si="45"/>
        <v>23</v>
      </c>
      <c r="T134" s="25">
        <f t="shared" si="46"/>
        <v>23</v>
      </c>
      <c r="U134" s="25">
        <f t="shared" si="47"/>
        <v>26</v>
      </c>
      <c r="V134" s="25">
        <f t="shared" si="48"/>
        <v>26</v>
      </c>
      <c r="W134" s="25">
        <f t="shared" si="49"/>
        <v>42</v>
      </c>
      <c r="X134" s="25">
        <f t="shared" si="50"/>
        <v>42</v>
      </c>
      <c r="Y134" s="25">
        <f t="shared" si="51"/>
        <v>32</v>
      </c>
      <c r="Z134" s="25">
        <f t="shared" si="52"/>
        <v>32</v>
      </c>
      <c r="AA134" s="25">
        <f t="shared" si="53"/>
        <v>30</v>
      </c>
      <c r="AB134" s="25">
        <f t="shared" si="54"/>
        <v>30</v>
      </c>
      <c r="AC134" s="25">
        <f t="shared" si="55"/>
        <v>0</v>
      </c>
      <c r="AD134" s="25">
        <f t="shared" si="56"/>
        <v>0</v>
      </c>
      <c r="AE134" s="25">
        <f t="shared" si="57"/>
        <v>20</v>
      </c>
      <c r="AF134" s="27">
        <f t="shared" si="58"/>
        <v>20</v>
      </c>
      <c r="AG134" s="27">
        <f t="shared" si="59"/>
        <v>0</v>
      </c>
      <c r="AH134" s="27">
        <f t="shared" si="60"/>
        <v>0</v>
      </c>
      <c r="AI134" s="27">
        <f t="shared" si="61"/>
        <v>0</v>
      </c>
      <c r="AJ134" s="27">
        <f t="shared" si="62"/>
        <v>0</v>
      </c>
      <c r="AK134" s="26">
        <f>SUM(Tabela4[[#This Row],[1º ano  LP]:[Questionário Contextual Estudante]])</f>
        <v>566</v>
      </c>
      <c r="AM134">
        <f>IFERROR(IF(VLOOKUP(Tabela4[[#This Row],[Designação]],BW:BX,2,0)="SIM",SUM(AR134:AU134)+(4*(SUM(BH134:BK134))),0),0)</f>
        <v>0</v>
      </c>
      <c r="AN134">
        <f>IFERROR(IF(VLOOKUP(Tabela4[[#This Row],[Designação]],BW:BX,2,0)="SIM",SUM(AV134:BC134)+(4*(SUM(BL134:BS134))),0),0)</f>
        <v>0</v>
      </c>
      <c r="AO134">
        <f>IFERROR(VLOOKUP(Tabela4[[#This Row],[Designação]],BW:BX,2,0),0)</f>
        <v>0</v>
      </c>
      <c r="AP134" t="str">
        <f>IF(Tabela4[[#This Row],[Designação]]=AQ134,"SIM","NÃO")</f>
        <v>SIM</v>
      </c>
      <c r="AQ134" s="38">
        <v>209009</v>
      </c>
      <c r="AR134">
        <v>15</v>
      </c>
      <c r="AS134">
        <v>20</v>
      </c>
      <c r="AT134">
        <v>31</v>
      </c>
      <c r="AU134">
        <v>22</v>
      </c>
      <c r="AV134">
        <v>19</v>
      </c>
      <c r="AW134">
        <v>22</v>
      </c>
      <c r="AX134">
        <v>38</v>
      </c>
      <c r="AY134">
        <v>28</v>
      </c>
      <c r="AZ134">
        <v>26</v>
      </c>
      <c r="BB134">
        <v>16</v>
      </c>
      <c r="BD134">
        <v>237</v>
      </c>
      <c r="BF134" t="str">
        <f t="shared" si="63"/>
        <v>sim</v>
      </c>
      <c r="BG134" s="38">
        <v>209009</v>
      </c>
      <c r="BH134">
        <v>1</v>
      </c>
      <c r="BI134">
        <v>1</v>
      </c>
      <c r="BJ134">
        <v>1</v>
      </c>
      <c r="BK134">
        <v>1</v>
      </c>
      <c r="BL134">
        <v>1</v>
      </c>
      <c r="BM134">
        <v>1</v>
      </c>
      <c r="BN134">
        <v>1</v>
      </c>
      <c r="BO134">
        <v>1</v>
      </c>
      <c r="BP134">
        <v>1</v>
      </c>
      <c r="BR134">
        <v>1</v>
      </c>
      <c r="BT134">
        <v>10</v>
      </c>
      <c r="BW134" s="47">
        <v>817017</v>
      </c>
      <c r="BX134" s="47" t="s">
        <v>1054</v>
      </c>
    </row>
    <row r="135" spans="2:76" x14ac:dyDescent="0.25">
      <c r="B135" s="22">
        <v>2</v>
      </c>
      <c r="C135" s="23">
        <v>209010</v>
      </c>
      <c r="D135" s="24" t="s">
        <v>168</v>
      </c>
      <c r="E135" s="25">
        <f t="shared" si="33"/>
        <v>66</v>
      </c>
      <c r="F135" s="25">
        <f>Tabela4[[#This Row],[1º ano  LP]]</f>
        <v>66</v>
      </c>
      <c r="G135" s="27">
        <f t="shared" si="34"/>
        <v>4</v>
      </c>
      <c r="H135" s="27">
        <f>Tabela4[[#This Row],[1º ano - APLICADOR LP]]</f>
        <v>4</v>
      </c>
      <c r="I135" s="25">
        <f t="shared" si="35"/>
        <v>90</v>
      </c>
      <c r="J135" s="25">
        <f t="shared" si="36"/>
        <v>90</v>
      </c>
      <c r="K135" s="27">
        <f t="shared" si="37"/>
        <v>6</v>
      </c>
      <c r="L135" s="27">
        <f t="shared" si="38"/>
        <v>6</v>
      </c>
      <c r="M135" s="25">
        <f t="shared" si="39"/>
        <v>68</v>
      </c>
      <c r="N135" s="25">
        <f t="shared" si="40"/>
        <v>68</v>
      </c>
      <c r="O135" s="27">
        <f t="shared" si="41"/>
        <v>4</v>
      </c>
      <c r="P135" s="27">
        <f t="shared" si="42"/>
        <v>4</v>
      </c>
      <c r="Q135" s="25">
        <f t="shared" si="43"/>
        <v>72</v>
      </c>
      <c r="R135" s="25">
        <f t="shared" si="44"/>
        <v>72</v>
      </c>
      <c r="S135" s="25">
        <f t="shared" si="45"/>
        <v>76</v>
      </c>
      <c r="T135" s="25">
        <f t="shared" si="46"/>
        <v>76</v>
      </c>
      <c r="U135" s="25">
        <f t="shared" si="47"/>
        <v>71</v>
      </c>
      <c r="V135" s="25">
        <f t="shared" si="48"/>
        <v>71</v>
      </c>
      <c r="W135" s="25">
        <f t="shared" si="49"/>
        <v>109</v>
      </c>
      <c r="X135" s="25">
        <f t="shared" si="50"/>
        <v>109</v>
      </c>
      <c r="Y135" s="25">
        <f t="shared" si="51"/>
        <v>77</v>
      </c>
      <c r="Z135" s="25">
        <f t="shared" si="52"/>
        <v>77</v>
      </c>
      <c r="AA135" s="25">
        <f t="shared" si="53"/>
        <v>79</v>
      </c>
      <c r="AB135" s="25">
        <f t="shared" si="54"/>
        <v>79</v>
      </c>
      <c r="AC135" s="25">
        <f t="shared" si="55"/>
        <v>0</v>
      </c>
      <c r="AD135" s="25">
        <f t="shared" si="56"/>
        <v>0</v>
      </c>
      <c r="AE135" s="25">
        <f t="shared" si="57"/>
        <v>25</v>
      </c>
      <c r="AF135" s="27">
        <f t="shared" si="58"/>
        <v>25</v>
      </c>
      <c r="AG135" s="27">
        <f t="shared" si="59"/>
        <v>0</v>
      </c>
      <c r="AH135" s="27">
        <f t="shared" si="60"/>
        <v>0</v>
      </c>
      <c r="AI135" s="27">
        <f t="shared" si="61"/>
        <v>0</v>
      </c>
      <c r="AJ135" s="27">
        <f t="shared" si="62"/>
        <v>0</v>
      </c>
      <c r="AK135" s="26">
        <f>SUM(Tabela4[[#This Row],[1º ano  LP]:[Questionário Contextual Estudante]])</f>
        <v>1494</v>
      </c>
      <c r="AM135">
        <f>IFERROR(IF(VLOOKUP(Tabela4[[#This Row],[Designação]],BW:BX,2,0)="SIM",SUM(AR135:AU135)+(4*(SUM(BH135:BK135))),0),0)</f>
        <v>0</v>
      </c>
      <c r="AN135">
        <f>IFERROR(IF(VLOOKUP(Tabela4[[#This Row],[Designação]],BW:BX,2,0)="SIM",SUM(AV135:BC135)+(4*(SUM(BL135:BS135))),0),0)</f>
        <v>0</v>
      </c>
      <c r="AO135">
        <f>IFERROR(VLOOKUP(Tabela4[[#This Row],[Designação]],BW:BX,2,0),0)</f>
        <v>0</v>
      </c>
      <c r="AP135" t="str">
        <f>IF(Tabela4[[#This Row],[Designação]]=AQ135,"SIM","NÃO")</f>
        <v>SIM</v>
      </c>
      <c r="AQ135" s="38">
        <v>209010</v>
      </c>
      <c r="AR135">
        <v>58</v>
      </c>
      <c r="AS135">
        <v>78</v>
      </c>
      <c r="AT135">
        <v>60</v>
      </c>
      <c r="AU135">
        <v>64</v>
      </c>
      <c r="AV135">
        <v>68</v>
      </c>
      <c r="AW135">
        <v>63</v>
      </c>
      <c r="AX135">
        <v>97</v>
      </c>
      <c r="AY135">
        <v>69</v>
      </c>
      <c r="AZ135">
        <v>71</v>
      </c>
      <c r="BB135">
        <v>21</v>
      </c>
      <c r="BD135">
        <v>649</v>
      </c>
      <c r="BF135" t="str">
        <f t="shared" si="63"/>
        <v>sim</v>
      </c>
      <c r="BG135" s="38">
        <v>209010</v>
      </c>
      <c r="BH135">
        <v>2</v>
      </c>
      <c r="BI135">
        <v>3</v>
      </c>
      <c r="BJ135">
        <v>2</v>
      </c>
      <c r="BK135">
        <v>2</v>
      </c>
      <c r="BL135">
        <v>2</v>
      </c>
      <c r="BM135">
        <v>2</v>
      </c>
      <c r="BN135">
        <v>3</v>
      </c>
      <c r="BO135">
        <v>2</v>
      </c>
      <c r="BP135">
        <v>2</v>
      </c>
      <c r="BR135">
        <v>1</v>
      </c>
      <c r="BT135">
        <v>21</v>
      </c>
      <c r="BW135">
        <v>817018</v>
      </c>
      <c r="BX135" t="s">
        <v>1054</v>
      </c>
    </row>
    <row r="136" spans="2:76" x14ac:dyDescent="0.25">
      <c r="B136" s="22">
        <v>2</v>
      </c>
      <c r="C136" s="23">
        <v>209011</v>
      </c>
      <c r="D136" s="24" t="s">
        <v>169</v>
      </c>
      <c r="E136" s="25">
        <f t="shared" si="33"/>
        <v>62</v>
      </c>
      <c r="F136" s="25">
        <f>Tabela4[[#This Row],[1º ano  LP]]</f>
        <v>62</v>
      </c>
      <c r="G136" s="27">
        <f t="shared" si="34"/>
        <v>4</v>
      </c>
      <c r="H136" s="27">
        <f>Tabela4[[#This Row],[1º ano - APLICADOR LP]]</f>
        <v>4</v>
      </c>
      <c r="I136" s="25">
        <f t="shared" si="35"/>
        <v>66</v>
      </c>
      <c r="J136" s="25">
        <f t="shared" si="36"/>
        <v>66</v>
      </c>
      <c r="K136" s="27">
        <f t="shared" si="37"/>
        <v>4</v>
      </c>
      <c r="L136" s="27">
        <f t="shared" si="38"/>
        <v>4</v>
      </c>
      <c r="M136" s="25">
        <f t="shared" si="39"/>
        <v>63</v>
      </c>
      <c r="N136" s="25">
        <f t="shared" si="40"/>
        <v>63</v>
      </c>
      <c r="O136" s="27">
        <f t="shared" si="41"/>
        <v>4</v>
      </c>
      <c r="P136" s="27">
        <f t="shared" si="42"/>
        <v>4</v>
      </c>
      <c r="Q136" s="25">
        <f t="shared" si="43"/>
        <v>75</v>
      </c>
      <c r="R136" s="25">
        <f t="shared" si="44"/>
        <v>75</v>
      </c>
      <c r="S136" s="25">
        <f t="shared" si="45"/>
        <v>55</v>
      </c>
      <c r="T136" s="25">
        <f t="shared" si="46"/>
        <v>55</v>
      </c>
      <c r="U136" s="25">
        <f t="shared" si="47"/>
        <v>0</v>
      </c>
      <c r="V136" s="25">
        <f t="shared" si="48"/>
        <v>0</v>
      </c>
      <c r="W136" s="25">
        <f t="shared" si="49"/>
        <v>0</v>
      </c>
      <c r="X136" s="25">
        <f t="shared" si="50"/>
        <v>0</v>
      </c>
      <c r="Y136" s="25">
        <f t="shared" si="51"/>
        <v>0</v>
      </c>
      <c r="Z136" s="25">
        <f t="shared" si="52"/>
        <v>0</v>
      </c>
      <c r="AA136" s="25">
        <f t="shared" si="53"/>
        <v>0</v>
      </c>
      <c r="AB136" s="25">
        <f t="shared" si="54"/>
        <v>0</v>
      </c>
      <c r="AC136" s="25">
        <f t="shared" si="55"/>
        <v>0</v>
      </c>
      <c r="AD136" s="25">
        <f t="shared" si="56"/>
        <v>0</v>
      </c>
      <c r="AE136" s="25">
        <f t="shared" si="57"/>
        <v>0</v>
      </c>
      <c r="AF136" s="27">
        <f t="shared" si="58"/>
        <v>0</v>
      </c>
      <c r="AG136" s="27">
        <f t="shared" si="59"/>
        <v>0</v>
      </c>
      <c r="AH136" s="27">
        <f t="shared" si="60"/>
        <v>0</v>
      </c>
      <c r="AI136" s="27">
        <f t="shared" si="61"/>
        <v>266</v>
      </c>
      <c r="AJ136" s="27">
        <f t="shared" si="62"/>
        <v>55</v>
      </c>
      <c r="AK136" s="26">
        <f>SUM(Tabela4[[#This Row],[1º ano  LP]:[Questionário Contextual Estudante]])</f>
        <v>987</v>
      </c>
      <c r="AM136">
        <f>IFERROR(IF(VLOOKUP(Tabela4[[#This Row],[Designação]],BW:BX,2,0)="SIM",SUM(AR136:AU136)+(4*(SUM(BH136:BK136))),0),0)</f>
        <v>266</v>
      </c>
      <c r="AN136">
        <f>IFERROR(IF(VLOOKUP(Tabela4[[#This Row],[Designação]],BW:BX,2,0)="SIM",SUM(AV136:BC136)+(4*(SUM(BL136:BS136))),0),0)</f>
        <v>55</v>
      </c>
      <c r="AO136" t="str">
        <f>IFERROR(VLOOKUP(Tabela4[[#This Row],[Designação]],BW:BX,2,0),0)</f>
        <v>SIM</v>
      </c>
      <c r="AP136" t="str">
        <f>IF(Tabela4[[#This Row],[Designação]]=AQ136,"SIM","NÃO")</f>
        <v>SIM</v>
      </c>
      <c r="AQ136" s="38">
        <v>209011</v>
      </c>
      <c r="AR136">
        <v>54</v>
      </c>
      <c r="AS136">
        <v>58</v>
      </c>
      <c r="AT136">
        <v>55</v>
      </c>
      <c r="AU136">
        <v>67</v>
      </c>
      <c r="AV136">
        <v>47</v>
      </c>
      <c r="BD136">
        <v>281</v>
      </c>
      <c r="BF136" t="str">
        <f t="shared" si="63"/>
        <v>sim</v>
      </c>
      <c r="BG136" s="38">
        <v>209011</v>
      </c>
      <c r="BH136">
        <v>2</v>
      </c>
      <c r="BI136">
        <v>2</v>
      </c>
      <c r="BJ136">
        <v>2</v>
      </c>
      <c r="BK136">
        <v>2</v>
      </c>
      <c r="BL136">
        <v>2</v>
      </c>
      <c r="BT136">
        <v>10</v>
      </c>
      <c r="BW136" s="47">
        <v>817022</v>
      </c>
      <c r="BX136" s="47" t="s">
        <v>1054</v>
      </c>
    </row>
    <row r="137" spans="2:76" x14ac:dyDescent="0.25">
      <c r="B137" s="22">
        <v>2</v>
      </c>
      <c r="C137" s="23">
        <v>209012</v>
      </c>
      <c r="D137" s="24" t="s">
        <v>170</v>
      </c>
      <c r="E137" s="25">
        <f t="shared" ref="E137:E200" si="64">AR137+(4*BH137)</f>
        <v>57</v>
      </c>
      <c r="F137" s="25">
        <f>Tabela4[[#This Row],[1º ano  LP]]</f>
        <v>57</v>
      </c>
      <c r="G137" s="27">
        <f t="shared" ref="G137:G200" si="65">BH137*2</f>
        <v>4</v>
      </c>
      <c r="H137" s="27">
        <f>Tabela4[[#This Row],[1º ano - APLICADOR LP]]</f>
        <v>4</v>
      </c>
      <c r="I137" s="25">
        <f t="shared" ref="I137:I200" si="66">AS137+(4*BI137)</f>
        <v>62</v>
      </c>
      <c r="J137" s="25">
        <f t="shared" ref="J137:J200" si="67">I137</f>
        <v>62</v>
      </c>
      <c r="K137" s="27">
        <f t="shared" ref="K137:K200" si="68">BI137*2</f>
        <v>4</v>
      </c>
      <c r="L137" s="27">
        <f t="shared" ref="L137:L200" si="69">K137</f>
        <v>4</v>
      </c>
      <c r="M137" s="25">
        <f t="shared" ref="M137:M200" si="70">AT137+(4*BJ137)</f>
        <v>64</v>
      </c>
      <c r="N137" s="25">
        <f t="shared" ref="N137:N200" si="71">M137</f>
        <v>64</v>
      </c>
      <c r="O137" s="27">
        <f t="shared" ref="O137:O200" si="72">BJ137*2</f>
        <v>4</v>
      </c>
      <c r="P137" s="27">
        <f t="shared" ref="P137:P200" si="73">O137</f>
        <v>4</v>
      </c>
      <c r="Q137" s="25">
        <f t="shared" ref="Q137:Q200" si="74">AU137+(4*BK137)</f>
        <v>56</v>
      </c>
      <c r="R137" s="25">
        <f t="shared" ref="R137:R200" si="75">Q137</f>
        <v>56</v>
      </c>
      <c r="S137" s="25">
        <f t="shared" ref="S137:S200" si="76">AV137+(4*BL137)</f>
        <v>68</v>
      </c>
      <c r="T137" s="25">
        <f t="shared" ref="T137:T200" si="77">S137</f>
        <v>68</v>
      </c>
      <c r="U137" s="25">
        <f t="shared" ref="U137:U200" si="78">AW137+(4*BM137)</f>
        <v>0</v>
      </c>
      <c r="V137" s="25">
        <f t="shared" ref="V137:V200" si="79">U137</f>
        <v>0</v>
      </c>
      <c r="W137" s="25">
        <f t="shared" ref="W137:W200" si="80">AX137+(4*BN137)</f>
        <v>0</v>
      </c>
      <c r="X137" s="25">
        <f t="shared" ref="X137:X200" si="81">W137</f>
        <v>0</v>
      </c>
      <c r="Y137" s="25">
        <f t="shared" ref="Y137:Y200" si="82">AY137+(4*BO137)</f>
        <v>0</v>
      </c>
      <c r="Z137" s="25">
        <f t="shared" ref="Z137:Z200" si="83">Y137</f>
        <v>0</v>
      </c>
      <c r="AA137" s="25">
        <f t="shared" ref="AA137:AA200" si="84">AZ137+(4*BP137)</f>
        <v>0</v>
      </c>
      <c r="AB137" s="25">
        <f t="shared" ref="AB137:AB200" si="85">AA137</f>
        <v>0</v>
      </c>
      <c r="AC137" s="25">
        <f t="shared" ref="AC137:AC200" si="86">BA137+(4*BQ137)</f>
        <v>0</v>
      </c>
      <c r="AD137" s="25">
        <f t="shared" ref="AD137:AD200" si="87">AC137</f>
        <v>0</v>
      </c>
      <c r="AE137" s="25">
        <f t="shared" ref="AE137:AE200" si="88">BB137+(4*BR137)</f>
        <v>0</v>
      </c>
      <c r="AF137" s="27">
        <f t="shared" ref="AF137:AF200" si="89">AE137</f>
        <v>0</v>
      </c>
      <c r="AG137" s="27">
        <f t="shared" ref="AG137:AG200" si="90">BC137+(4*BS137)</f>
        <v>0</v>
      </c>
      <c r="AH137" s="27">
        <f t="shared" ref="AH137:AH200" si="91">AG137</f>
        <v>0</v>
      </c>
      <c r="AI137" s="27">
        <f t="shared" ref="AI137:AI200" si="92">AM137</f>
        <v>0</v>
      </c>
      <c r="AJ137" s="27">
        <f t="shared" ref="AJ137:AJ200" si="93">AN137</f>
        <v>0</v>
      </c>
      <c r="AK137" s="26">
        <f>SUM(Tabela4[[#This Row],[1º ano  LP]:[Questionário Contextual Estudante]])</f>
        <v>638</v>
      </c>
      <c r="AM137">
        <f>IFERROR(IF(VLOOKUP(Tabela4[[#This Row],[Designação]],BW:BX,2,0)="SIM",SUM(AR137:AU137)+(4*(SUM(BH137:BK137))),0),0)</f>
        <v>0</v>
      </c>
      <c r="AN137">
        <f>IFERROR(IF(VLOOKUP(Tabela4[[#This Row],[Designação]],BW:BX,2,0)="SIM",SUM(AV137:BC137)+(4*(SUM(BL137:BS137))),0),0)</f>
        <v>0</v>
      </c>
      <c r="AO137">
        <f>IFERROR(VLOOKUP(Tabela4[[#This Row],[Designação]],BW:BX,2,0),0)</f>
        <v>0</v>
      </c>
      <c r="AP137" t="str">
        <f>IF(Tabela4[[#This Row],[Designação]]=AQ137,"SIM","NÃO")</f>
        <v>SIM</v>
      </c>
      <c r="AQ137" s="38">
        <v>209012</v>
      </c>
      <c r="AR137">
        <v>49</v>
      </c>
      <c r="AS137">
        <v>54</v>
      </c>
      <c r="AT137">
        <v>56</v>
      </c>
      <c r="AU137">
        <v>48</v>
      </c>
      <c r="AV137">
        <v>60</v>
      </c>
      <c r="BD137">
        <v>267</v>
      </c>
      <c r="BF137" t="str">
        <f t="shared" ref="BF137:BF200" si="94">IF(AQ137=BG137,"sim","não")</f>
        <v>sim</v>
      </c>
      <c r="BG137" s="38">
        <v>209012</v>
      </c>
      <c r="BH137">
        <v>2</v>
      </c>
      <c r="BI137">
        <v>2</v>
      </c>
      <c r="BJ137">
        <v>2</v>
      </c>
      <c r="BK137">
        <v>2</v>
      </c>
      <c r="BL137">
        <v>2</v>
      </c>
      <c r="BT137">
        <v>10</v>
      </c>
      <c r="BW137">
        <v>817024</v>
      </c>
      <c r="BX137" t="s">
        <v>1054</v>
      </c>
    </row>
    <row r="138" spans="2:76" x14ac:dyDescent="0.25">
      <c r="B138" s="22">
        <v>2</v>
      </c>
      <c r="C138" s="23">
        <v>209013</v>
      </c>
      <c r="D138" s="24" t="s">
        <v>171</v>
      </c>
      <c r="E138" s="25">
        <f t="shared" si="64"/>
        <v>0</v>
      </c>
      <c r="F138" s="25">
        <f>Tabela4[[#This Row],[1º ano  LP]]</f>
        <v>0</v>
      </c>
      <c r="G138" s="27">
        <f t="shared" si="65"/>
        <v>0</v>
      </c>
      <c r="H138" s="27">
        <f>Tabela4[[#This Row],[1º ano - APLICADOR LP]]</f>
        <v>0</v>
      </c>
      <c r="I138" s="25">
        <f t="shared" si="66"/>
        <v>0</v>
      </c>
      <c r="J138" s="25">
        <f t="shared" si="67"/>
        <v>0</v>
      </c>
      <c r="K138" s="27">
        <f t="shared" si="68"/>
        <v>0</v>
      </c>
      <c r="L138" s="27">
        <f t="shared" si="69"/>
        <v>0</v>
      </c>
      <c r="M138" s="25">
        <f t="shared" si="70"/>
        <v>0</v>
      </c>
      <c r="N138" s="25">
        <f t="shared" si="71"/>
        <v>0</v>
      </c>
      <c r="O138" s="27">
        <f t="shared" si="72"/>
        <v>0</v>
      </c>
      <c r="P138" s="27">
        <f t="shared" si="73"/>
        <v>0</v>
      </c>
      <c r="Q138" s="25">
        <f t="shared" si="74"/>
        <v>0</v>
      </c>
      <c r="R138" s="25">
        <f t="shared" si="75"/>
        <v>0</v>
      </c>
      <c r="S138" s="25">
        <f t="shared" si="76"/>
        <v>0</v>
      </c>
      <c r="T138" s="25">
        <f t="shared" si="77"/>
        <v>0</v>
      </c>
      <c r="U138" s="25">
        <f t="shared" si="78"/>
        <v>73</v>
      </c>
      <c r="V138" s="25">
        <f t="shared" si="79"/>
        <v>73</v>
      </c>
      <c r="W138" s="25">
        <f t="shared" si="80"/>
        <v>70</v>
      </c>
      <c r="X138" s="25">
        <f t="shared" si="81"/>
        <v>70</v>
      </c>
      <c r="Y138" s="25">
        <f t="shared" si="82"/>
        <v>76</v>
      </c>
      <c r="Z138" s="25">
        <f t="shared" si="83"/>
        <v>76</v>
      </c>
      <c r="AA138" s="25">
        <f t="shared" si="84"/>
        <v>74</v>
      </c>
      <c r="AB138" s="25">
        <f t="shared" si="85"/>
        <v>74</v>
      </c>
      <c r="AC138" s="25">
        <f t="shared" si="86"/>
        <v>0</v>
      </c>
      <c r="AD138" s="25">
        <f t="shared" si="87"/>
        <v>0</v>
      </c>
      <c r="AE138" s="25">
        <f t="shared" si="88"/>
        <v>0</v>
      </c>
      <c r="AF138" s="27">
        <f t="shared" si="89"/>
        <v>0</v>
      </c>
      <c r="AG138" s="27">
        <f t="shared" si="90"/>
        <v>0</v>
      </c>
      <c r="AH138" s="27">
        <f t="shared" si="91"/>
        <v>0</v>
      </c>
      <c r="AI138" s="27">
        <f t="shared" si="92"/>
        <v>0</v>
      </c>
      <c r="AJ138" s="27">
        <f t="shared" si="93"/>
        <v>293</v>
      </c>
      <c r="AK138" s="26">
        <f>SUM(Tabela4[[#This Row],[1º ano  LP]:[Questionário Contextual Estudante]])</f>
        <v>879</v>
      </c>
      <c r="AM138">
        <f>IFERROR(IF(VLOOKUP(Tabela4[[#This Row],[Designação]],BW:BX,2,0)="SIM",SUM(AR138:AU138)+(4*(SUM(BH138:BK138))),0),0)</f>
        <v>0</v>
      </c>
      <c r="AN138">
        <f>IFERROR(IF(VLOOKUP(Tabela4[[#This Row],[Designação]],BW:BX,2,0)="SIM",SUM(AV138:BC138)+(4*(SUM(BL138:BS138))),0),0)</f>
        <v>293</v>
      </c>
      <c r="AO138" t="str">
        <f>IFERROR(VLOOKUP(Tabela4[[#This Row],[Designação]],BW:BX,2,0),0)</f>
        <v>SIM</v>
      </c>
      <c r="AP138" t="str">
        <f>IF(Tabela4[[#This Row],[Designação]]=AQ138,"SIM","NÃO")</f>
        <v>SIM</v>
      </c>
      <c r="AQ138" s="38">
        <v>209013</v>
      </c>
      <c r="AW138">
        <v>65</v>
      </c>
      <c r="AX138">
        <v>62</v>
      </c>
      <c r="AY138">
        <v>68</v>
      </c>
      <c r="AZ138">
        <v>66</v>
      </c>
      <c r="BD138">
        <v>261</v>
      </c>
      <c r="BF138" t="str">
        <f t="shared" si="94"/>
        <v>sim</v>
      </c>
      <c r="BG138" s="38">
        <v>209013</v>
      </c>
      <c r="BM138">
        <v>2</v>
      </c>
      <c r="BN138">
        <v>2</v>
      </c>
      <c r="BO138">
        <v>2</v>
      </c>
      <c r="BP138">
        <v>2</v>
      </c>
      <c r="BT138">
        <v>8</v>
      </c>
      <c r="BW138" s="47">
        <v>817027</v>
      </c>
      <c r="BX138" s="47" t="s">
        <v>1054</v>
      </c>
    </row>
    <row r="139" spans="2:76" x14ac:dyDescent="0.25">
      <c r="B139" s="22">
        <v>2</v>
      </c>
      <c r="C139" s="23">
        <v>209014</v>
      </c>
      <c r="D139" s="24" t="s">
        <v>172</v>
      </c>
      <c r="E139" s="25">
        <f t="shared" si="64"/>
        <v>51</v>
      </c>
      <c r="F139" s="25">
        <f>Tabela4[[#This Row],[1º ano  LP]]</f>
        <v>51</v>
      </c>
      <c r="G139" s="27">
        <f t="shared" si="65"/>
        <v>4</v>
      </c>
      <c r="H139" s="27">
        <f>Tabela4[[#This Row],[1º ano - APLICADOR LP]]</f>
        <v>4</v>
      </c>
      <c r="I139" s="25">
        <f t="shared" si="66"/>
        <v>53</v>
      </c>
      <c r="J139" s="25">
        <f t="shared" si="67"/>
        <v>53</v>
      </c>
      <c r="K139" s="27">
        <f t="shared" si="68"/>
        <v>4</v>
      </c>
      <c r="L139" s="27">
        <f t="shared" si="69"/>
        <v>4</v>
      </c>
      <c r="M139" s="25">
        <f t="shared" si="70"/>
        <v>58</v>
      </c>
      <c r="N139" s="25">
        <f t="shared" si="71"/>
        <v>58</v>
      </c>
      <c r="O139" s="27">
        <f t="shared" si="72"/>
        <v>4</v>
      </c>
      <c r="P139" s="27">
        <f t="shared" si="73"/>
        <v>4</v>
      </c>
      <c r="Q139" s="25">
        <f t="shared" si="74"/>
        <v>55</v>
      </c>
      <c r="R139" s="25">
        <f t="shared" si="75"/>
        <v>55</v>
      </c>
      <c r="S139" s="25">
        <f t="shared" si="76"/>
        <v>60</v>
      </c>
      <c r="T139" s="25">
        <f t="shared" si="77"/>
        <v>60</v>
      </c>
      <c r="U139" s="25">
        <f t="shared" si="78"/>
        <v>78</v>
      </c>
      <c r="V139" s="25">
        <f t="shared" si="79"/>
        <v>78</v>
      </c>
      <c r="W139" s="25">
        <f t="shared" si="80"/>
        <v>37</v>
      </c>
      <c r="X139" s="25">
        <f t="shared" si="81"/>
        <v>37</v>
      </c>
      <c r="Y139" s="25">
        <f t="shared" si="82"/>
        <v>38</v>
      </c>
      <c r="Z139" s="25">
        <f t="shared" si="83"/>
        <v>38</v>
      </c>
      <c r="AA139" s="25">
        <f t="shared" si="84"/>
        <v>39</v>
      </c>
      <c r="AB139" s="25">
        <f t="shared" si="85"/>
        <v>39</v>
      </c>
      <c r="AC139" s="25">
        <f t="shared" si="86"/>
        <v>0</v>
      </c>
      <c r="AD139" s="25">
        <f t="shared" si="87"/>
        <v>0</v>
      </c>
      <c r="AE139" s="25">
        <f t="shared" si="88"/>
        <v>28</v>
      </c>
      <c r="AF139" s="27">
        <f t="shared" si="89"/>
        <v>28</v>
      </c>
      <c r="AG139" s="27">
        <f t="shared" si="90"/>
        <v>0</v>
      </c>
      <c r="AH139" s="27">
        <f t="shared" si="91"/>
        <v>0</v>
      </c>
      <c r="AI139" s="27">
        <f t="shared" si="92"/>
        <v>0</v>
      </c>
      <c r="AJ139" s="27">
        <f t="shared" si="93"/>
        <v>0</v>
      </c>
      <c r="AK139" s="26">
        <f>SUM(Tabela4[[#This Row],[1º ano  LP]:[Questionário Contextual Estudante]])</f>
        <v>1018</v>
      </c>
      <c r="AM139">
        <f>IFERROR(IF(VLOOKUP(Tabela4[[#This Row],[Designação]],BW:BX,2,0)="SIM",SUM(AR139:AU139)+(4*(SUM(BH139:BK139))),0),0)</f>
        <v>0</v>
      </c>
      <c r="AN139">
        <f>IFERROR(IF(VLOOKUP(Tabela4[[#This Row],[Designação]],BW:BX,2,0)="SIM",SUM(AV139:BC139)+(4*(SUM(BL139:BS139))),0),0)</f>
        <v>0</v>
      </c>
      <c r="AO139">
        <f>IFERROR(VLOOKUP(Tabela4[[#This Row],[Designação]],BW:BX,2,0),0)</f>
        <v>0</v>
      </c>
      <c r="AP139" t="str">
        <f>IF(Tabela4[[#This Row],[Designação]]=AQ139,"SIM","NÃO")</f>
        <v>SIM</v>
      </c>
      <c r="AQ139" s="38">
        <v>209014</v>
      </c>
      <c r="AR139">
        <v>43</v>
      </c>
      <c r="AS139">
        <v>45</v>
      </c>
      <c r="AT139">
        <v>50</v>
      </c>
      <c r="AU139">
        <v>47</v>
      </c>
      <c r="AV139">
        <v>52</v>
      </c>
      <c r="AW139">
        <v>70</v>
      </c>
      <c r="AX139">
        <v>33</v>
      </c>
      <c r="AY139">
        <v>34</v>
      </c>
      <c r="AZ139">
        <v>35</v>
      </c>
      <c r="BB139">
        <v>24</v>
      </c>
      <c r="BD139">
        <v>433</v>
      </c>
      <c r="BF139" t="str">
        <f t="shared" si="94"/>
        <v>sim</v>
      </c>
      <c r="BG139" s="38">
        <v>209014</v>
      </c>
      <c r="BH139">
        <v>2</v>
      </c>
      <c r="BI139">
        <v>2</v>
      </c>
      <c r="BJ139">
        <v>2</v>
      </c>
      <c r="BK139">
        <v>2</v>
      </c>
      <c r="BL139">
        <v>2</v>
      </c>
      <c r="BM139">
        <v>2</v>
      </c>
      <c r="BN139">
        <v>1</v>
      </c>
      <c r="BO139">
        <v>1</v>
      </c>
      <c r="BP139">
        <v>1</v>
      </c>
      <c r="BR139">
        <v>1</v>
      </c>
      <c r="BT139">
        <v>16</v>
      </c>
      <c r="BW139">
        <v>817034</v>
      </c>
      <c r="BX139" t="s">
        <v>1054</v>
      </c>
    </row>
    <row r="140" spans="2:76" x14ac:dyDescent="0.25">
      <c r="B140" s="22">
        <v>2</v>
      </c>
      <c r="C140" s="23">
        <v>209016</v>
      </c>
      <c r="D140" s="24" t="s">
        <v>173</v>
      </c>
      <c r="E140" s="25">
        <f t="shared" si="64"/>
        <v>34</v>
      </c>
      <c r="F140" s="25">
        <f>Tabela4[[#This Row],[1º ano  LP]]</f>
        <v>34</v>
      </c>
      <c r="G140" s="27">
        <f t="shared" si="65"/>
        <v>2</v>
      </c>
      <c r="H140" s="27">
        <f>Tabela4[[#This Row],[1º ano - APLICADOR LP]]</f>
        <v>2</v>
      </c>
      <c r="I140" s="25">
        <f t="shared" si="66"/>
        <v>31</v>
      </c>
      <c r="J140" s="25">
        <f t="shared" si="67"/>
        <v>31</v>
      </c>
      <c r="K140" s="27">
        <f t="shared" si="68"/>
        <v>2</v>
      </c>
      <c r="L140" s="27">
        <f t="shared" si="69"/>
        <v>2</v>
      </c>
      <c r="M140" s="25">
        <f t="shared" si="70"/>
        <v>34</v>
      </c>
      <c r="N140" s="25">
        <f t="shared" si="71"/>
        <v>34</v>
      </c>
      <c r="O140" s="27">
        <f t="shared" si="72"/>
        <v>2</v>
      </c>
      <c r="P140" s="27">
        <f t="shared" si="73"/>
        <v>2</v>
      </c>
      <c r="Q140" s="25">
        <f t="shared" si="74"/>
        <v>39</v>
      </c>
      <c r="R140" s="25">
        <f t="shared" si="75"/>
        <v>39</v>
      </c>
      <c r="S140" s="25">
        <f t="shared" si="76"/>
        <v>39</v>
      </c>
      <c r="T140" s="25">
        <f t="shared" si="77"/>
        <v>39</v>
      </c>
      <c r="U140" s="25">
        <f t="shared" si="78"/>
        <v>72</v>
      </c>
      <c r="V140" s="25">
        <f t="shared" si="79"/>
        <v>72</v>
      </c>
      <c r="W140" s="25">
        <f t="shared" si="80"/>
        <v>93</v>
      </c>
      <c r="X140" s="25">
        <f t="shared" si="81"/>
        <v>93</v>
      </c>
      <c r="Y140" s="25">
        <f t="shared" si="82"/>
        <v>96</v>
      </c>
      <c r="Z140" s="25">
        <f t="shared" si="83"/>
        <v>96</v>
      </c>
      <c r="AA140" s="25">
        <f t="shared" si="84"/>
        <v>120</v>
      </c>
      <c r="AB140" s="25">
        <f t="shared" si="85"/>
        <v>120</v>
      </c>
      <c r="AC140" s="25">
        <f t="shared" si="86"/>
        <v>0</v>
      </c>
      <c r="AD140" s="25">
        <f t="shared" si="87"/>
        <v>0</v>
      </c>
      <c r="AE140" s="25">
        <f t="shared" si="88"/>
        <v>29</v>
      </c>
      <c r="AF140" s="27">
        <f t="shared" si="89"/>
        <v>29</v>
      </c>
      <c r="AG140" s="27">
        <f t="shared" si="90"/>
        <v>0</v>
      </c>
      <c r="AH140" s="27">
        <f t="shared" si="91"/>
        <v>0</v>
      </c>
      <c r="AI140" s="27">
        <f t="shared" si="92"/>
        <v>0</v>
      </c>
      <c r="AJ140" s="27">
        <f t="shared" si="93"/>
        <v>0</v>
      </c>
      <c r="AK140" s="26">
        <f>SUM(Tabela4[[#This Row],[1º ano  LP]:[Questionário Contextual Estudante]])</f>
        <v>1186</v>
      </c>
      <c r="AM140">
        <f>IFERROR(IF(VLOOKUP(Tabela4[[#This Row],[Designação]],BW:BX,2,0)="SIM",SUM(AR140:AU140)+(4*(SUM(BH140:BK140))),0),0)</f>
        <v>0</v>
      </c>
      <c r="AN140">
        <f>IFERROR(IF(VLOOKUP(Tabela4[[#This Row],[Designação]],BW:BX,2,0)="SIM",SUM(AV140:BC140)+(4*(SUM(BL140:BS140))),0),0)</f>
        <v>0</v>
      </c>
      <c r="AO140">
        <f>IFERROR(VLOOKUP(Tabela4[[#This Row],[Designação]],BW:BX,2,0),0)</f>
        <v>0</v>
      </c>
      <c r="AP140" t="str">
        <f>IF(Tabela4[[#This Row],[Designação]]=AQ140,"SIM","NÃO")</f>
        <v>SIM</v>
      </c>
      <c r="AQ140" s="38">
        <v>209016</v>
      </c>
      <c r="AR140">
        <v>30</v>
      </c>
      <c r="AS140">
        <v>27</v>
      </c>
      <c r="AT140">
        <v>30</v>
      </c>
      <c r="AU140">
        <v>35</v>
      </c>
      <c r="AV140">
        <v>35</v>
      </c>
      <c r="AW140">
        <v>64</v>
      </c>
      <c r="AX140">
        <v>81</v>
      </c>
      <c r="AY140">
        <v>84</v>
      </c>
      <c r="AZ140">
        <v>108</v>
      </c>
      <c r="BB140">
        <v>25</v>
      </c>
      <c r="BD140">
        <v>519</v>
      </c>
      <c r="BF140" t="str">
        <f t="shared" si="94"/>
        <v>sim</v>
      </c>
      <c r="BG140" s="38">
        <v>209016</v>
      </c>
      <c r="BH140">
        <v>1</v>
      </c>
      <c r="BI140">
        <v>1</v>
      </c>
      <c r="BJ140">
        <v>1</v>
      </c>
      <c r="BK140">
        <v>1</v>
      </c>
      <c r="BL140">
        <v>1</v>
      </c>
      <c r="BM140">
        <v>2</v>
      </c>
      <c r="BN140">
        <v>3</v>
      </c>
      <c r="BO140">
        <v>3</v>
      </c>
      <c r="BP140">
        <v>3</v>
      </c>
      <c r="BR140">
        <v>1</v>
      </c>
      <c r="BT140">
        <v>17</v>
      </c>
      <c r="BW140" s="47">
        <v>817041</v>
      </c>
      <c r="BX140" s="47" t="s">
        <v>1054</v>
      </c>
    </row>
    <row r="141" spans="2:76" x14ac:dyDescent="0.25">
      <c r="B141" s="22">
        <v>2</v>
      </c>
      <c r="C141" s="23">
        <v>209017</v>
      </c>
      <c r="D141" s="24" t="s">
        <v>174</v>
      </c>
      <c r="E141" s="25">
        <f t="shared" si="64"/>
        <v>51</v>
      </c>
      <c r="F141" s="25">
        <f>Tabela4[[#This Row],[1º ano  LP]]</f>
        <v>51</v>
      </c>
      <c r="G141" s="27">
        <f t="shared" si="65"/>
        <v>4</v>
      </c>
      <c r="H141" s="27">
        <f>Tabela4[[#This Row],[1º ano - APLICADOR LP]]</f>
        <v>4</v>
      </c>
      <c r="I141" s="25">
        <f t="shared" si="66"/>
        <v>63</v>
      </c>
      <c r="J141" s="25">
        <f t="shared" si="67"/>
        <v>63</v>
      </c>
      <c r="K141" s="27">
        <f t="shared" si="68"/>
        <v>4</v>
      </c>
      <c r="L141" s="27">
        <f t="shared" si="69"/>
        <v>4</v>
      </c>
      <c r="M141" s="25">
        <f t="shared" si="70"/>
        <v>64</v>
      </c>
      <c r="N141" s="25">
        <f t="shared" si="71"/>
        <v>64</v>
      </c>
      <c r="O141" s="27">
        <f t="shared" si="72"/>
        <v>4</v>
      </c>
      <c r="P141" s="27">
        <f t="shared" si="73"/>
        <v>4</v>
      </c>
      <c r="Q141" s="25">
        <f t="shared" si="74"/>
        <v>32</v>
      </c>
      <c r="R141" s="25">
        <f t="shared" si="75"/>
        <v>32</v>
      </c>
      <c r="S141" s="25">
        <f t="shared" si="76"/>
        <v>35</v>
      </c>
      <c r="T141" s="25">
        <f t="shared" si="77"/>
        <v>35</v>
      </c>
      <c r="U141" s="25">
        <f t="shared" si="78"/>
        <v>0</v>
      </c>
      <c r="V141" s="25">
        <f t="shared" si="79"/>
        <v>0</v>
      </c>
      <c r="W141" s="25">
        <f t="shared" si="80"/>
        <v>0</v>
      </c>
      <c r="X141" s="25">
        <f t="shared" si="81"/>
        <v>0</v>
      </c>
      <c r="Y141" s="25">
        <f t="shared" si="82"/>
        <v>0</v>
      </c>
      <c r="Z141" s="25">
        <f t="shared" si="83"/>
        <v>0</v>
      </c>
      <c r="AA141" s="25">
        <f t="shared" si="84"/>
        <v>0</v>
      </c>
      <c r="AB141" s="25">
        <f t="shared" si="85"/>
        <v>0</v>
      </c>
      <c r="AC141" s="25">
        <f t="shared" si="86"/>
        <v>0</v>
      </c>
      <c r="AD141" s="25">
        <f t="shared" si="87"/>
        <v>0</v>
      </c>
      <c r="AE141" s="25">
        <f t="shared" si="88"/>
        <v>0</v>
      </c>
      <c r="AF141" s="27">
        <f t="shared" si="89"/>
        <v>0</v>
      </c>
      <c r="AG141" s="27">
        <f t="shared" si="90"/>
        <v>0</v>
      </c>
      <c r="AH141" s="27">
        <f t="shared" si="91"/>
        <v>0</v>
      </c>
      <c r="AI141" s="27">
        <f t="shared" si="92"/>
        <v>0</v>
      </c>
      <c r="AJ141" s="27">
        <f t="shared" si="93"/>
        <v>0</v>
      </c>
      <c r="AK141" s="26">
        <f>SUM(Tabela4[[#This Row],[1º ano  LP]:[Questionário Contextual Estudante]])</f>
        <v>514</v>
      </c>
      <c r="AM141">
        <f>IFERROR(IF(VLOOKUP(Tabela4[[#This Row],[Designação]],BW:BX,2,0)="SIM",SUM(AR141:AU141)+(4*(SUM(BH141:BK141))),0),0)</f>
        <v>0</v>
      </c>
      <c r="AN141">
        <f>IFERROR(IF(VLOOKUP(Tabela4[[#This Row],[Designação]],BW:BX,2,0)="SIM",SUM(AV141:BC141)+(4*(SUM(BL141:BS141))),0),0)</f>
        <v>0</v>
      </c>
      <c r="AO141">
        <f>IFERROR(VLOOKUP(Tabela4[[#This Row],[Designação]],BW:BX,2,0),0)</f>
        <v>0</v>
      </c>
      <c r="AP141" t="str">
        <f>IF(Tabela4[[#This Row],[Designação]]=AQ141,"SIM","NÃO")</f>
        <v>SIM</v>
      </c>
      <c r="AQ141" s="38">
        <v>209017</v>
      </c>
      <c r="AR141">
        <v>43</v>
      </c>
      <c r="AS141">
        <v>55</v>
      </c>
      <c r="AT141">
        <v>56</v>
      </c>
      <c r="AU141">
        <v>28</v>
      </c>
      <c r="AV141">
        <v>31</v>
      </c>
      <c r="BD141">
        <v>213</v>
      </c>
      <c r="BF141" t="str">
        <f t="shared" si="94"/>
        <v>sim</v>
      </c>
      <c r="BG141" s="38">
        <v>209017</v>
      </c>
      <c r="BH141">
        <v>2</v>
      </c>
      <c r="BI141">
        <v>2</v>
      </c>
      <c r="BJ141">
        <v>2</v>
      </c>
      <c r="BK141">
        <v>1</v>
      </c>
      <c r="BL141">
        <v>1</v>
      </c>
      <c r="BT141">
        <v>8</v>
      </c>
      <c r="BW141">
        <v>817046</v>
      </c>
      <c r="BX141" t="s">
        <v>1054</v>
      </c>
    </row>
    <row r="142" spans="2:76" x14ac:dyDescent="0.25">
      <c r="B142" s="22">
        <v>2</v>
      </c>
      <c r="C142" s="23">
        <v>209018</v>
      </c>
      <c r="D142" s="24" t="s">
        <v>175</v>
      </c>
      <c r="E142" s="25">
        <f t="shared" si="64"/>
        <v>62</v>
      </c>
      <c r="F142" s="25">
        <f>Tabela4[[#This Row],[1º ano  LP]]</f>
        <v>62</v>
      </c>
      <c r="G142" s="27">
        <f t="shared" si="65"/>
        <v>4</v>
      </c>
      <c r="H142" s="27">
        <f>Tabela4[[#This Row],[1º ano - APLICADOR LP]]</f>
        <v>4</v>
      </c>
      <c r="I142" s="25">
        <f t="shared" si="66"/>
        <v>67</v>
      </c>
      <c r="J142" s="25">
        <f t="shared" si="67"/>
        <v>67</v>
      </c>
      <c r="K142" s="27">
        <f t="shared" si="68"/>
        <v>4</v>
      </c>
      <c r="L142" s="27">
        <f t="shared" si="69"/>
        <v>4</v>
      </c>
      <c r="M142" s="25">
        <f t="shared" si="70"/>
        <v>71</v>
      </c>
      <c r="N142" s="25">
        <f t="shared" si="71"/>
        <v>71</v>
      </c>
      <c r="O142" s="27">
        <f t="shared" si="72"/>
        <v>4</v>
      </c>
      <c r="P142" s="27">
        <f t="shared" si="73"/>
        <v>4</v>
      </c>
      <c r="Q142" s="25">
        <f t="shared" si="74"/>
        <v>73</v>
      </c>
      <c r="R142" s="25">
        <f t="shared" si="75"/>
        <v>73</v>
      </c>
      <c r="S142" s="25">
        <f t="shared" si="76"/>
        <v>54</v>
      </c>
      <c r="T142" s="25">
        <f t="shared" si="77"/>
        <v>54</v>
      </c>
      <c r="U142" s="25">
        <f t="shared" si="78"/>
        <v>0</v>
      </c>
      <c r="V142" s="25">
        <f t="shared" si="79"/>
        <v>0</v>
      </c>
      <c r="W142" s="25">
        <f t="shared" si="80"/>
        <v>0</v>
      </c>
      <c r="X142" s="25">
        <f t="shared" si="81"/>
        <v>0</v>
      </c>
      <c r="Y142" s="25">
        <f t="shared" si="82"/>
        <v>0</v>
      </c>
      <c r="Z142" s="25">
        <f t="shared" si="83"/>
        <v>0</v>
      </c>
      <c r="AA142" s="25">
        <f t="shared" si="84"/>
        <v>0</v>
      </c>
      <c r="AB142" s="25">
        <f t="shared" si="85"/>
        <v>0</v>
      </c>
      <c r="AC142" s="25">
        <f t="shared" si="86"/>
        <v>0</v>
      </c>
      <c r="AD142" s="25">
        <f t="shared" si="87"/>
        <v>0</v>
      </c>
      <c r="AE142" s="25">
        <f t="shared" si="88"/>
        <v>0</v>
      </c>
      <c r="AF142" s="27">
        <f t="shared" si="89"/>
        <v>0</v>
      </c>
      <c r="AG142" s="27">
        <f t="shared" si="90"/>
        <v>0</v>
      </c>
      <c r="AH142" s="27">
        <f t="shared" si="91"/>
        <v>0</v>
      </c>
      <c r="AI142" s="27">
        <f t="shared" si="92"/>
        <v>0</v>
      </c>
      <c r="AJ142" s="27">
        <f t="shared" si="93"/>
        <v>0</v>
      </c>
      <c r="AK142" s="26">
        <f>SUM(Tabela4[[#This Row],[1º ano  LP]:[Questionário Contextual Estudante]])</f>
        <v>678</v>
      </c>
      <c r="AM142">
        <f>IFERROR(IF(VLOOKUP(Tabela4[[#This Row],[Designação]],BW:BX,2,0)="SIM",SUM(AR142:AU142)+(4*(SUM(BH142:BK142))),0),0)</f>
        <v>0</v>
      </c>
      <c r="AN142">
        <f>IFERROR(IF(VLOOKUP(Tabela4[[#This Row],[Designação]],BW:BX,2,0)="SIM",SUM(AV142:BC142)+(4*(SUM(BL142:BS142))),0),0)</f>
        <v>0</v>
      </c>
      <c r="AO142">
        <f>IFERROR(VLOOKUP(Tabela4[[#This Row],[Designação]],BW:BX,2,0),0)</f>
        <v>0</v>
      </c>
      <c r="AP142" t="str">
        <f>IF(Tabela4[[#This Row],[Designação]]=AQ142,"SIM","NÃO")</f>
        <v>SIM</v>
      </c>
      <c r="AQ142" s="38">
        <v>209018</v>
      </c>
      <c r="AR142">
        <v>54</v>
      </c>
      <c r="AS142">
        <v>59</v>
      </c>
      <c r="AT142">
        <v>63</v>
      </c>
      <c r="AU142">
        <v>65</v>
      </c>
      <c r="AV142">
        <v>46</v>
      </c>
      <c r="BD142">
        <v>287</v>
      </c>
      <c r="BF142" t="str">
        <f t="shared" si="94"/>
        <v>sim</v>
      </c>
      <c r="BG142" s="38">
        <v>209018</v>
      </c>
      <c r="BH142">
        <v>2</v>
      </c>
      <c r="BI142">
        <v>2</v>
      </c>
      <c r="BJ142">
        <v>2</v>
      </c>
      <c r="BK142">
        <v>2</v>
      </c>
      <c r="BL142">
        <v>2</v>
      </c>
      <c r="BT142">
        <v>10</v>
      </c>
      <c r="BW142" s="47">
        <v>817050</v>
      </c>
      <c r="BX142" s="47" t="s">
        <v>1054</v>
      </c>
    </row>
    <row r="143" spans="2:76" x14ac:dyDescent="0.25">
      <c r="B143" s="22">
        <v>2</v>
      </c>
      <c r="C143" s="23">
        <v>209019</v>
      </c>
      <c r="D143" s="24" t="s">
        <v>176</v>
      </c>
      <c r="E143" s="25">
        <f t="shared" si="64"/>
        <v>37</v>
      </c>
      <c r="F143" s="25">
        <f>Tabela4[[#This Row],[1º ano  LP]]</f>
        <v>37</v>
      </c>
      <c r="G143" s="27">
        <f t="shared" si="65"/>
        <v>2</v>
      </c>
      <c r="H143" s="27">
        <f>Tabela4[[#This Row],[1º ano - APLICADOR LP]]</f>
        <v>2</v>
      </c>
      <c r="I143" s="25">
        <f t="shared" si="66"/>
        <v>38</v>
      </c>
      <c r="J143" s="25">
        <f t="shared" si="67"/>
        <v>38</v>
      </c>
      <c r="K143" s="27">
        <f t="shared" si="68"/>
        <v>2</v>
      </c>
      <c r="L143" s="27">
        <f t="shared" si="69"/>
        <v>2</v>
      </c>
      <c r="M143" s="25">
        <f t="shared" si="70"/>
        <v>37</v>
      </c>
      <c r="N143" s="25">
        <f t="shared" si="71"/>
        <v>37</v>
      </c>
      <c r="O143" s="27">
        <f t="shared" si="72"/>
        <v>2</v>
      </c>
      <c r="P143" s="27">
        <f t="shared" si="73"/>
        <v>2</v>
      </c>
      <c r="Q143" s="25">
        <f t="shared" si="74"/>
        <v>34</v>
      </c>
      <c r="R143" s="25">
        <f t="shared" si="75"/>
        <v>34</v>
      </c>
      <c r="S143" s="25">
        <f t="shared" si="76"/>
        <v>40</v>
      </c>
      <c r="T143" s="25">
        <f t="shared" si="77"/>
        <v>40</v>
      </c>
      <c r="U143" s="25">
        <f t="shared" si="78"/>
        <v>0</v>
      </c>
      <c r="V143" s="25">
        <f t="shared" si="79"/>
        <v>0</v>
      </c>
      <c r="W143" s="25">
        <f t="shared" si="80"/>
        <v>0</v>
      </c>
      <c r="X143" s="25">
        <f t="shared" si="81"/>
        <v>0</v>
      </c>
      <c r="Y143" s="25">
        <f t="shared" si="82"/>
        <v>0</v>
      </c>
      <c r="Z143" s="25">
        <f t="shared" si="83"/>
        <v>0</v>
      </c>
      <c r="AA143" s="25">
        <f t="shared" si="84"/>
        <v>0</v>
      </c>
      <c r="AB143" s="25">
        <f t="shared" si="85"/>
        <v>0</v>
      </c>
      <c r="AC143" s="25">
        <f t="shared" si="86"/>
        <v>0</v>
      </c>
      <c r="AD143" s="25">
        <f t="shared" si="87"/>
        <v>0</v>
      </c>
      <c r="AE143" s="25">
        <f t="shared" si="88"/>
        <v>0</v>
      </c>
      <c r="AF143" s="27">
        <f t="shared" si="89"/>
        <v>0</v>
      </c>
      <c r="AG143" s="27">
        <f t="shared" si="90"/>
        <v>0</v>
      </c>
      <c r="AH143" s="27">
        <f t="shared" si="91"/>
        <v>0</v>
      </c>
      <c r="AI143" s="27">
        <f t="shared" si="92"/>
        <v>0</v>
      </c>
      <c r="AJ143" s="27">
        <f t="shared" si="93"/>
        <v>0</v>
      </c>
      <c r="AK143" s="26">
        <f>SUM(Tabela4[[#This Row],[1º ano  LP]:[Questionário Contextual Estudante]])</f>
        <v>384</v>
      </c>
      <c r="AM143">
        <f>IFERROR(IF(VLOOKUP(Tabela4[[#This Row],[Designação]],BW:BX,2,0)="SIM",SUM(AR143:AU143)+(4*(SUM(BH143:BK143))),0),0)</f>
        <v>0</v>
      </c>
      <c r="AN143">
        <f>IFERROR(IF(VLOOKUP(Tabela4[[#This Row],[Designação]],BW:BX,2,0)="SIM",SUM(AV143:BC143)+(4*(SUM(BL143:BS143))),0),0)</f>
        <v>0</v>
      </c>
      <c r="AO143">
        <f>IFERROR(VLOOKUP(Tabela4[[#This Row],[Designação]],BW:BX,2,0),0)</f>
        <v>0</v>
      </c>
      <c r="AP143" t="str">
        <f>IF(Tabela4[[#This Row],[Designação]]=AQ143,"SIM","NÃO")</f>
        <v>SIM</v>
      </c>
      <c r="AQ143" s="38">
        <v>209019</v>
      </c>
      <c r="AR143">
        <v>33</v>
      </c>
      <c r="AS143">
        <v>34</v>
      </c>
      <c r="AT143">
        <v>33</v>
      </c>
      <c r="AU143">
        <v>30</v>
      </c>
      <c r="AV143">
        <v>36</v>
      </c>
      <c r="BD143">
        <v>166</v>
      </c>
      <c r="BF143" t="str">
        <f t="shared" si="94"/>
        <v>sim</v>
      </c>
      <c r="BG143" s="38">
        <v>209019</v>
      </c>
      <c r="BH143">
        <v>1</v>
      </c>
      <c r="BI143">
        <v>1</v>
      </c>
      <c r="BJ143">
        <v>1</v>
      </c>
      <c r="BK143">
        <v>1</v>
      </c>
      <c r="BL143">
        <v>1</v>
      </c>
      <c r="BT143">
        <v>5</v>
      </c>
      <c r="BW143">
        <v>817062</v>
      </c>
      <c r="BX143" t="s">
        <v>1054</v>
      </c>
    </row>
    <row r="144" spans="2:76" x14ac:dyDescent="0.25">
      <c r="B144" s="22">
        <v>2</v>
      </c>
      <c r="C144" s="23">
        <v>209020</v>
      </c>
      <c r="D144" s="24" t="s">
        <v>177</v>
      </c>
      <c r="E144" s="25">
        <f t="shared" si="64"/>
        <v>0</v>
      </c>
      <c r="F144" s="25">
        <f>Tabela4[[#This Row],[1º ano  LP]]</f>
        <v>0</v>
      </c>
      <c r="G144" s="27">
        <f t="shared" si="65"/>
        <v>0</v>
      </c>
      <c r="H144" s="27">
        <f>Tabela4[[#This Row],[1º ano - APLICADOR LP]]</f>
        <v>0</v>
      </c>
      <c r="I144" s="25">
        <f t="shared" si="66"/>
        <v>0</v>
      </c>
      <c r="J144" s="25">
        <f t="shared" si="67"/>
        <v>0</v>
      </c>
      <c r="K144" s="27">
        <f t="shared" si="68"/>
        <v>0</v>
      </c>
      <c r="L144" s="27">
        <f t="shared" si="69"/>
        <v>0</v>
      </c>
      <c r="M144" s="25">
        <f t="shared" si="70"/>
        <v>0</v>
      </c>
      <c r="N144" s="25">
        <f t="shared" si="71"/>
        <v>0</v>
      </c>
      <c r="O144" s="27">
        <f t="shared" si="72"/>
        <v>0</v>
      </c>
      <c r="P144" s="27">
        <f t="shared" si="73"/>
        <v>0</v>
      </c>
      <c r="Q144" s="25">
        <f t="shared" si="74"/>
        <v>0</v>
      </c>
      <c r="R144" s="25">
        <f t="shared" si="75"/>
        <v>0</v>
      </c>
      <c r="S144" s="25">
        <f t="shared" si="76"/>
        <v>0</v>
      </c>
      <c r="T144" s="25">
        <f t="shared" si="77"/>
        <v>0</v>
      </c>
      <c r="U144" s="25">
        <f t="shared" si="78"/>
        <v>0</v>
      </c>
      <c r="V144" s="25">
        <f t="shared" si="79"/>
        <v>0</v>
      </c>
      <c r="W144" s="25">
        <f t="shared" si="80"/>
        <v>76</v>
      </c>
      <c r="X144" s="25">
        <f t="shared" si="81"/>
        <v>76</v>
      </c>
      <c r="Y144" s="25">
        <f t="shared" si="82"/>
        <v>64</v>
      </c>
      <c r="Z144" s="25">
        <f t="shared" si="83"/>
        <v>64</v>
      </c>
      <c r="AA144" s="25">
        <f t="shared" si="84"/>
        <v>76</v>
      </c>
      <c r="AB144" s="25">
        <f t="shared" si="85"/>
        <v>76</v>
      </c>
      <c r="AC144" s="25">
        <f t="shared" si="86"/>
        <v>0</v>
      </c>
      <c r="AD144" s="25">
        <f t="shared" si="87"/>
        <v>0</v>
      </c>
      <c r="AE144" s="25">
        <f t="shared" si="88"/>
        <v>0</v>
      </c>
      <c r="AF144" s="27">
        <f t="shared" si="89"/>
        <v>0</v>
      </c>
      <c r="AG144" s="27">
        <f t="shared" si="90"/>
        <v>0</v>
      </c>
      <c r="AH144" s="27">
        <f t="shared" si="91"/>
        <v>0</v>
      </c>
      <c r="AI144" s="27">
        <f t="shared" si="92"/>
        <v>0</v>
      </c>
      <c r="AJ144" s="27">
        <f t="shared" si="93"/>
        <v>0</v>
      </c>
      <c r="AK144" s="26">
        <f>SUM(Tabela4[[#This Row],[1º ano  LP]:[Questionário Contextual Estudante]])</f>
        <v>432</v>
      </c>
      <c r="AM144">
        <f>IFERROR(IF(VLOOKUP(Tabela4[[#This Row],[Designação]],BW:BX,2,0)="SIM",SUM(AR144:AU144)+(4*(SUM(BH144:BK144))),0),0)</f>
        <v>0</v>
      </c>
      <c r="AN144">
        <f>IFERROR(IF(VLOOKUP(Tabela4[[#This Row],[Designação]],BW:BX,2,0)="SIM",SUM(AV144:BC144)+(4*(SUM(BL144:BS144))),0),0)</f>
        <v>0</v>
      </c>
      <c r="AO144">
        <f>IFERROR(VLOOKUP(Tabela4[[#This Row],[Designação]],BW:BX,2,0),0)</f>
        <v>0</v>
      </c>
      <c r="AP144" t="str">
        <f>IF(Tabela4[[#This Row],[Designação]]=AQ144,"SIM","NÃO")</f>
        <v>SIM</v>
      </c>
      <c r="AQ144" s="38">
        <v>209020</v>
      </c>
      <c r="AX144">
        <v>68</v>
      </c>
      <c r="AY144">
        <v>56</v>
      </c>
      <c r="AZ144">
        <v>68</v>
      </c>
      <c r="BD144">
        <v>192</v>
      </c>
      <c r="BF144" t="str">
        <f t="shared" si="94"/>
        <v>sim</v>
      </c>
      <c r="BG144" s="38">
        <v>209020</v>
      </c>
      <c r="BN144">
        <v>2</v>
      </c>
      <c r="BO144">
        <v>2</v>
      </c>
      <c r="BP144">
        <v>2</v>
      </c>
      <c r="BT144">
        <v>6</v>
      </c>
      <c r="BW144" s="47">
        <v>817070</v>
      </c>
      <c r="BX144" s="47" t="s">
        <v>1054</v>
      </c>
    </row>
    <row r="145" spans="2:76" x14ac:dyDescent="0.25">
      <c r="B145" s="22">
        <v>2</v>
      </c>
      <c r="C145" s="23">
        <v>209021</v>
      </c>
      <c r="D145" s="24" t="s">
        <v>178</v>
      </c>
      <c r="E145" s="25">
        <f t="shared" si="64"/>
        <v>33</v>
      </c>
      <c r="F145" s="25">
        <f>Tabela4[[#This Row],[1º ano  LP]]</f>
        <v>33</v>
      </c>
      <c r="G145" s="27">
        <f t="shared" si="65"/>
        <v>2</v>
      </c>
      <c r="H145" s="27">
        <f>Tabela4[[#This Row],[1º ano - APLICADOR LP]]</f>
        <v>2</v>
      </c>
      <c r="I145" s="25">
        <f t="shared" si="66"/>
        <v>30</v>
      </c>
      <c r="J145" s="25">
        <f t="shared" si="67"/>
        <v>30</v>
      </c>
      <c r="K145" s="27">
        <f t="shared" si="68"/>
        <v>2</v>
      </c>
      <c r="L145" s="27">
        <f t="shared" si="69"/>
        <v>2</v>
      </c>
      <c r="M145" s="25">
        <f t="shared" si="70"/>
        <v>70</v>
      </c>
      <c r="N145" s="25">
        <f t="shared" si="71"/>
        <v>70</v>
      </c>
      <c r="O145" s="27">
        <f t="shared" si="72"/>
        <v>4</v>
      </c>
      <c r="P145" s="27">
        <f t="shared" si="73"/>
        <v>4</v>
      </c>
      <c r="Q145" s="25">
        <f t="shared" si="74"/>
        <v>66</v>
      </c>
      <c r="R145" s="25">
        <f t="shared" si="75"/>
        <v>66</v>
      </c>
      <c r="S145" s="25">
        <f t="shared" si="76"/>
        <v>38</v>
      </c>
      <c r="T145" s="25">
        <f t="shared" si="77"/>
        <v>38</v>
      </c>
      <c r="U145" s="25">
        <f t="shared" si="78"/>
        <v>135</v>
      </c>
      <c r="V145" s="25">
        <f t="shared" si="79"/>
        <v>135</v>
      </c>
      <c r="W145" s="25">
        <f t="shared" si="80"/>
        <v>83</v>
      </c>
      <c r="X145" s="25">
        <f t="shared" si="81"/>
        <v>83</v>
      </c>
      <c r="Y145" s="25">
        <f t="shared" si="82"/>
        <v>47</v>
      </c>
      <c r="Z145" s="25">
        <f t="shared" si="83"/>
        <v>47</v>
      </c>
      <c r="AA145" s="25">
        <f t="shared" si="84"/>
        <v>57</v>
      </c>
      <c r="AB145" s="25">
        <f t="shared" si="85"/>
        <v>57</v>
      </c>
      <c r="AC145" s="25">
        <f t="shared" si="86"/>
        <v>31</v>
      </c>
      <c r="AD145" s="25">
        <f t="shared" si="87"/>
        <v>31</v>
      </c>
      <c r="AE145" s="25">
        <f t="shared" si="88"/>
        <v>31</v>
      </c>
      <c r="AF145" s="27">
        <f t="shared" si="89"/>
        <v>31</v>
      </c>
      <c r="AG145" s="27">
        <f t="shared" si="90"/>
        <v>0</v>
      </c>
      <c r="AH145" s="27">
        <f t="shared" si="91"/>
        <v>0</v>
      </c>
      <c r="AI145" s="27">
        <f t="shared" si="92"/>
        <v>0</v>
      </c>
      <c r="AJ145" s="27">
        <f t="shared" si="93"/>
        <v>0</v>
      </c>
      <c r="AK145" s="26">
        <f>SUM(Tabela4[[#This Row],[1º ano  LP]:[Questionário Contextual Estudante]])</f>
        <v>1258</v>
      </c>
      <c r="AM145">
        <f>IFERROR(IF(VLOOKUP(Tabela4[[#This Row],[Designação]],BW:BX,2,0)="SIM",SUM(AR145:AU145)+(4*(SUM(BH145:BK145))),0),0)</f>
        <v>0</v>
      </c>
      <c r="AN145">
        <f>IFERROR(IF(VLOOKUP(Tabela4[[#This Row],[Designação]],BW:BX,2,0)="SIM",SUM(AV145:BC145)+(4*(SUM(BL145:BS145))),0),0)</f>
        <v>0</v>
      </c>
      <c r="AO145">
        <f>IFERROR(VLOOKUP(Tabela4[[#This Row],[Designação]],BW:BX,2,0),0)</f>
        <v>0</v>
      </c>
      <c r="AP145" t="str">
        <f>IF(Tabela4[[#This Row],[Designação]]=AQ145,"SIM","NÃO")</f>
        <v>SIM</v>
      </c>
      <c r="AQ145" s="38">
        <v>209021</v>
      </c>
      <c r="AR145">
        <v>29</v>
      </c>
      <c r="AS145">
        <v>26</v>
      </c>
      <c r="AT145">
        <v>62</v>
      </c>
      <c r="AU145">
        <v>58</v>
      </c>
      <c r="AV145">
        <v>34</v>
      </c>
      <c r="AW145">
        <v>119</v>
      </c>
      <c r="AX145">
        <v>75</v>
      </c>
      <c r="AY145">
        <v>43</v>
      </c>
      <c r="AZ145">
        <v>49</v>
      </c>
      <c r="BA145">
        <v>27</v>
      </c>
      <c r="BB145">
        <v>27</v>
      </c>
      <c r="BD145">
        <v>549</v>
      </c>
      <c r="BF145" t="str">
        <f t="shared" si="94"/>
        <v>sim</v>
      </c>
      <c r="BG145" s="38">
        <v>209021</v>
      </c>
      <c r="BH145">
        <v>1</v>
      </c>
      <c r="BI145">
        <v>1</v>
      </c>
      <c r="BJ145">
        <v>2</v>
      </c>
      <c r="BK145">
        <v>2</v>
      </c>
      <c r="BL145">
        <v>1</v>
      </c>
      <c r="BM145">
        <v>4</v>
      </c>
      <c r="BN145">
        <v>2</v>
      </c>
      <c r="BO145">
        <v>1</v>
      </c>
      <c r="BP145">
        <v>2</v>
      </c>
      <c r="BQ145">
        <v>1</v>
      </c>
      <c r="BR145">
        <v>1</v>
      </c>
      <c r="BT145">
        <v>18</v>
      </c>
      <c r="BW145">
        <v>817078</v>
      </c>
      <c r="BX145" t="s">
        <v>1054</v>
      </c>
    </row>
    <row r="146" spans="2:76" x14ac:dyDescent="0.25">
      <c r="B146" s="22">
        <v>2</v>
      </c>
      <c r="C146" s="23">
        <v>209023</v>
      </c>
      <c r="D146" s="24" t="s">
        <v>179</v>
      </c>
      <c r="E146" s="25">
        <f t="shared" si="64"/>
        <v>68</v>
      </c>
      <c r="F146" s="25">
        <f>Tabela4[[#This Row],[1º ano  LP]]</f>
        <v>68</v>
      </c>
      <c r="G146" s="27">
        <f t="shared" si="65"/>
        <v>4</v>
      </c>
      <c r="H146" s="27">
        <f>Tabela4[[#This Row],[1º ano - APLICADOR LP]]</f>
        <v>4</v>
      </c>
      <c r="I146" s="25">
        <f t="shared" si="66"/>
        <v>67</v>
      </c>
      <c r="J146" s="25">
        <f t="shared" si="67"/>
        <v>67</v>
      </c>
      <c r="K146" s="27">
        <f t="shared" si="68"/>
        <v>4</v>
      </c>
      <c r="L146" s="27">
        <f t="shared" si="69"/>
        <v>4</v>
      </c>
      <c r="M146" s="25">
        <f t="shared" si="70"/>
        <v>72</v>
      </c>
      <c r="N146" s="25">
        <f t="shared" si="71"/>
        <v>72</v>
      </c>
      <c r="O146" s="27">
        <f t="shared" si="72"/>
        <v>4</v>
      </c>
      <c r="P146" s="27">
        <f t="shared" si="73"/>
        <v>4</v>
      </c>
      <c r="Q146" s="25">
        <f t="shared" si="74"/>
        <v>65</v>
      </c>
      <c r="R146" s="25">
        <f t="shared" si="75"/>
        <v>65</v>
      </c>
      <c r="S146" s="25">
        <f t="shared" si="76"/>
        <v>74</v>
      </c>
      <c r="T146" s="25">
        <f t="shared" si="77"/>
        <v>74</v>
      </c>
      <c r="U146" s="25">
        <f t="shared" si="78"/>
        <v>77</v>
      </c>
      <c r="V146" s="25">
        <f t="shared" si="79"/>
        <v>77</v>
      </c>
      <c r="W146" s="25">
        <f t="shared" si="80"/>
        <v>76</v>
      </c>
      <c r="X146" s="25">
        <f t="shared" si="81"/>
        <v>76</v>
      </c>
      <c r="Y146" s="25">
        <f t="shared" si="82"/>
        <v>77</v>
      </c>
      <c r="Z146" s="25">
        <f t="shared" si="83"/>
        <v>77</v>
      </c>
      <c r="AA146" s="25">
        <f t="shared" si="84"/>
        <v>74</v>
      </c>
      <c r="AB146" s="25">
        <f t="shared" si="85"/>
        <v>74</v>
      </c>
      <c r="AC146" s="25">
        <f t="shared" si="86"/>
        <v>0</v>
      </c>
      <c r="AD146" s="25">
        <f t="shared" si="87"/>
        <v>0</v>
      </c>
      <c r="AE146" s="25">
        <f t="shared" si="88"/>
        <v>0</v>
      </c>
      <c r="AF146" s="27">
        <f t="shared" si="89"/>
        <v>0</v>
      </c>
      <c r="AG146" s="27">
        <f t="shared" si="90"/>
        <v>0</v>
      </c>
      <c r="AH146" s="27">
        <f t="shared" si="91"/>
        <v>0</v>
      </c>
      <c r="AI146" s="27">
        <f t="shared" si="92"/>
        <v>0</v>
      </c>
      <c r="AJ146" s="27">
        <f t="shared" si="93"/>
        <v>0</v>
      </c>
      <c r="AK146" s="26">
        <f>SUM(Tabela4[[#This Row],[1º ano  LP]:[Questionário Contextual Estudante]])</f>
        <v>1324</v>
      </c>
      <c r="AM146">
        <f>IFERROR(IF(VLOOKUP(Tabela4[[#This Row],[Designação]],BW:BX,2,0)="SIM",SUM(AR146:AU146)+(4*(SUM(BH146:BK146))),0),0)</f>
        <v>0</v>
      </c>
      <c r="AN146">
        <f>IFERROR(IF(VLOOKUP(Tabela4[[#This Row],[Designação]],BW:BX,2,0)="SIM",SUM(AV146:BC146)+(4*(SUM(BL146:BS146))),0),0)</f>
        <v>0</v>
      </c>
      <c r="AO146">
        <f>IFERROR(VLOOKUP(Tabela4[[#This Row],[Designação]],BW:BX,2,0),0)</f>
        <v>0</v>
      </c>
      <c r="AP146" t="str">
        <f>IF(Tabela4[[#This Row],[Designação]]=AQ146,"SIM","NÃO")</f>
        <v>SIM</v>
      </c>
      <c r="AQ146" s="38">
        <v>209023</v>
      </c>
      <c r="AR146">
        <v>60</v>
      </c>
      <c r="AS146">
        <v>59</v>
      </c>
      <c r="AT146">
        <v>64</v>
      </c>
      <c r="AU146">
        <v>57</v>
      </c>
      <c r="AV146">
        <v>66</v>
      </c>
      <c r="AW146">
        <v>69</v>
      </c>
      <c r="AX146">
        <v>68</v>
      </c>
      <c r="AY146">
        <v>69</v>
      </c>
      <c r="AZ146">
        <v>66</v>
      </c>
      <c r="BD146">
        <v>578</v>
      </c>
      <c r="BF146" t="str">
        <f t="shared" si="94"/>
        <v>sim</v>
      </c>
      <c r="BG146" s="38">
        <v>209023</v>
      </c>
      <c r="BH146">
        <v>2</v>
      </c>
      <c r="BI146">
        <v>2</v>
      </c>
      <c r="BJ146">
        <v>2</v>
      </c>
      <c r="BK146">
        <v>2</v>
      </c>
      <c r="BL146">
        <v>2</v>
      </c>
      <c r="BM146">
        <v>2</v>
      </c>
      <c r="BN146">
        <v>2</v>
      </c>
      <c r="BO146">
        <v>2</v>
      </c>
      <c r="BP146">
        <v>2</v>
      </c>
      <c r="BT146">
        <v>18</v>
      </c>
      <c r="BW146" s="47">
        <v>817079</v>
      </c>
      <c r="BX146" s="47" t="s">
        <v>1054</v>
      </c>
    </row>
    <row r="147" spans="2:76" x14ac:dyDescent="0.25">
      <c r="B147" s="22">
        <v>2</v>
      </c>
      <c r="C147" s="23">
        <v>209024</v>
      </c>
      <c r="D147" s="24" t="s">
        <v>180</v>
      </c>
      <c r="E147" s="25">
        <f t="shared" si="64"/>
        <v>28</v>
      </c>
      <c r="F147" s="25">
        <f>Tabela4[[#This Row],[1º ano  LP]]</f>
        <v>28</v>
      </c>
      <c r="G147" s="27">
        <f t="shared" si="65"/>
        <v>2</v>
      </c>
      <c r="H147" s="27">
        <f>Tabela4[[#This Row],[1º ano - APLICADOR LP]]</f>
        <v>2</v>
      </c>
      <c r="I147" s="25">
        <f t="shared" si="66"/>
        <v>34</v>
      </c>
      <c r="J147" s="25">
        <f t="shared" si="67"/>
        <v>34</v>
      </c>
      <c r="K147" s="27">
        <f t="shared" si="68"/>
        <v>2</v>
      </c>
      <c r="L147" s="27">
        <f t="shared" si="69"/>
        <v>2</v>
      </c>
      <c r="M147" s="25">
        <f t="shared" si="70"/>
        <v>33</v>
      </c>
      <c r="N147" s="25">
        <f t="shared" si="71"/>
        <v>33</v>
      </c>
      <c r="O147" s="27">
        <f t="shared" si="72"/>
        <v>2</v>
      </c>
      <c r="P147" s="27">
        <f t="shared" si="73"/>
        <v>2</v>
      </c>
      <c r="Q147" s="25">
        <f t="shared" si="74"/>
        <v>34</v>
      </c>
      <c r="R147" s="25">
        <f t="shared" si="75"/>
        <v>34</v>
      </c>
      <c r="S147" s="25">
        <f t="shared" si="76"/>
        <v>31</v>
      </c>
      <c r="T147" s="25">
        <f t="shared" si="77"/>
        <v>31</v>
      </c>
      <c r="U147" s="25">
        <f t="shared" si="78"/>
        <v>0</v>
      </c>
      <c r="V147" s="25">
        <f t="shared" si="79"/>
        <v>0</v>
      </c>
      <c r="W147" s="25">
        <f t="shared" si="80"/>
        <v>0</v>
      </c>
      <c r="X147" s="25">
        <f t="shared" si="81"/>
        <v>0</v>
      </c>
      <c r="Y147" s="25">
        <f t="shared" si="82"/>
        <v>0</v>
      </c>
      <c r="Z147" s="25">
        <f t="shared" si="83"/>
        <v>0</v>
      </c>
      <c r="AA147" s="25">
        <f t="shared" si="84"/>
        <v>0</v>
      </c>
      <c r="AB147" s="25">
        <f t="shared" si="85"/>
        <v>0</v>
      </c>
      <c r="AC147" s="25">
        <f t="shared" si="86"/>
        <v>0</v>
      </c>
      <c r="AD147" s="25">
        <f t="shared" si="87"/>
        <v>0</v>
      </c>
      <c r="AE147" s="25">
        <f t="shared" si="88"/>
        <v>0</v>
      </c>
      <c r="AF147" s="27">
        <f t="shared" si="89"/>
        <v>0</v>
      </c>
      <c r="AG147" s="27">
        <f t="shared" si="90"/>
        <v>0</v>
      </c>
      <c r="AH147" s="27">
        <f t="shared" si="91"/>
        <v>0</v>
      </c>
      <c r="AI147" s="27">
        <f t="shared" si="92"/>
        <v>0</v>
      </c>
      <c r="AJ147" s="27">
        <f t="shared" si="93"/>
        <v>0</v>
      </c>
      <c r="AK147" s="26">
        <f>SUM(Tabela4[[#This Row],[1º ano  LP]:[Questionário Contextual Estudante]])</f>
        <v>332</v>
      </c>
      <c r="AM147">
        <f>IFERROR(IF(VLOOKUP(Tabela4[[#This Row],[Designação]],BW:BX,2,0)="SIM",SUM(AR147:AU147)+(4*(SUM(BH147:BK147))),0),0)</f>
        <v>0</v>
      </c>
      <c r="AN147">
        <f>IFERROR(IF(VLOOKUP(Tabela4[[#This Row],[Designação]],BW:BX,2,0)="SIM",SUM(AV147:BC147)+(4*(SUM(BL147:BS147))),0),0)</f>
        <v>0</v>
      </c>
      <c r="AO147">
        <f>IFERROR(VLOOKUP(Tabela4[[#This Row],[Designação]],BW:BX,2,0),0)</f>
        <v>0</v>
      </c>
      <c r="AP147" t="str">
        <f>IF(Tabela4[[#This Row],[Designação]]=AQ147,"SIM","NÃO")</f>
        <v>SIM</v>
      </c>
      <c r="AQ147" s="38">
        <v>209024</v>
      </c>
      <c r="AR147">
        <v>24</v>
      </c>
      <c r="AS147">
        <v>30</v>
      </c>
      <c r="AT147">
        <v>29</v>
      </c>
      <c r="AU147">
        <v>30</v>
      </c>
      <c r="AV147">
        <v>27</v>
      </c>
      <c r="BD147">
        <v>140</v>
      </c>
      <c r="BF147" t="str">
        <f t="shared" si="94"/>
        <v>sim</v>
      </c>
      <c r="BG147" s="38">
        <v>209024</v>
      </c>
      <c r="BH147">
        <v>1</v>
      </c>
      <c r="BI147">
        <v>1</v>
      </c>
      <c r="BJ147">
        <v>1</v>
      </c>
      <c r="BK147">
        <v>1</v>
      </c>
      <c r="BL147">
        <v>1</v>
      </c>
      <c r="BT147">
        <v>5</v>
      </c>
      <c r="BW147">
        <v>817081</v>
      </c>
      <c r="BX147" t="s">
        <v>1054</v>
      </c>
    </row>
    <row r="148" spans="2:76" x14ac:dyDescent="0.25">
      <c r="B148" s="22">
        <v>2</v>
      </c>
      <c r="C148" s="23">
        <v>209025</v>
      </c>
      <c r="D148" s="24" t="s">
        <v>181</v>
      </c>
      <c r="E148" s="25">
        <f t="shared" si="64"/>
        <v>111</v>
      </c>
      <c r="F148" s="25">
        <f>Tabela4[[#This Row],[1º ano  LP]]</f>
        <v>111</v>
      </c>
      <c r="G148" s="27">
        <f t="shared" si="65"/>
        <v>8</v>
      </c>
      <c r="H148" s="27">
        <f>Tabela4[[#This Row],[1º ano - APLICADOR LP]]</f>
        <v>8</v>
      </c>
      <c r="I148" s="25">
        <f t="shared" si="66"/>
        <v>125</v>
      </c>
      <c r="J148" s="25">
        <f t="shared" si="67"/>
        <v>125</v>
      </c>
      <c r="K148" s="27">
        <f t="shared" si="68"/>
        <v>8</v>
      </c>
      <c r="L148" s="27">
        <f t="shared" si="69"/>
        <v>8</v>
      </c>
      <c r="M148" s="25">
        <f t="shared" si="70"/>
        <v>102</v>
      </c>
      <c r="N148" s="25">
        <f t="shared" si="71"/>
        <v>102</v>
      </c>
      <c r="O148" s="27">
        <f t="shared" si="72"/>
        <v>6</v>
      </c>
      <c r="P148" s="27">
        <f t="shared" si="73"/>
        <v>6</v>
      </c>
      <c r="Q148" s="25">
        <f t="shared" si="74"/>
        <v>112</v>
      </c>
      <c r="R148" s="25">
        <f t="shared" si="75"/>
        <v>112</v>
      </c>
      <c r="S148" s="25">
        <f t="shared" si="76"/>
        <v>96</v>
      </c>
      <c r="T148" s="25">
        <f t="shared" si="77"/>
        <v>96</v>
      </c>
      <c r="U148" s="25">
        <f t="shared" si="78"/>
        <v>212</v>
      </c>
      <c r="V148" s="25">
        <f t="shared" si="79"/>
        <v>212</v>
      </c>
      <c r="W148" s="25">
        <f t="shared" si="80"/>
        <v>160</v>
      </c>
      <c r="X148" s="25">
        <f t="shared" si="81"/>
        <v>160</v>
      </c>
      <c r="Y148" s="25">
        <f t="shared" si="82"/>
        <v>115</v>
      </c>
      <c r="Z148" s="25">
        <f t="shared" si="83"/>
        <v>115</v>
      </c>
      <c r="AA148" s="25">
        <f t="shared" si="84"/>
        <v>107</v>
      </c>
      <c r="AB148" s="25">
        <f t="shared" si="85"/>
        <v>107</v>
      </c>
      <c r="AC148" s="25">
        <f t="shared" si="86"/>
        <v>0</v>
      </c>
      <c r="AD148" s="25">
        <f t="shared" si="87"/>
        <v>0</v>
      </c>
      <c r="AE148" s="25">
        <f t="shared" si="88"/>
        <v>35</v>
      </c>
      <c r="AF148" s="27">
        <f t="shared" si="89"/>
        <v>35</v>
      </c>
      <c r="AG148" s="27">
        <f t="shared" si="90"/>
        <v>0</v>
      </c>
      <c r="AH148" s="27">
        <f t="shared" si="91"/>
        <v>0</v>
      </c>
      <c r="AI148" s="27">
        <f t="shared" si="92"/>
        <v>450</v>
      </c>
      <c r="AJ148" s="27">
        <f t="shared" si="93"/>
        <v>725</v>
      </c>
      <c r="AK148" s="26">
        <f>SUM(Tabela4[[#This Row],[1º ano  LP]:[Questionário Contextual Estudante]])</f>
        <v>3569</v>
      </c>
      <c r="AM148">
        <f>IFERROR(IF(VLOOKUP(Tabela4[[#This Row],[Designação]],BW:BX,2,0)="SIM",SUM(AR148:AU148)+(4*(SUM(BH148:BK148))),0),0)</f>
        <v>450</v>
      </c>
      <c r="AN148">
        <f>IFERROR(IF(VLOOKUP(Tabela4[[#This Row],[Designação]],BW:BX,2,0)="SIM",SUM(AV148:BC148)+(4*(SUM(BL148:BS148))),0),0)</f>
        <v>725</v>
      </c>
      <c r="AO148" t="str">
        <f>IFERROR(VLOOKUP(Tabela4[[#This Row],[Designação]],BW:BX,2,0),0)</f>
        <v>SIM</v>
      </c>
      <c r="AP148" t="str">
        <f>IF(Tabela4[[#This Row],[Designação]]=AQ148,"SIM","NÃO")</f>
        <v>SIM</v>
      </c>
      <c r="AQ148" s="38">
        <v>209025</v>
      </c>
      <c r="AR148">
        <v>95</v>
      </c>
      <c r="AS148">
        <v>109</v>
      </c>
      <c r="AT148">
        <v>90</v>
      </c>
      <c r="AU148">
        <v>100</v>
      </c>
      <c r="AV148">
        <v>84</v>
      </c>
      <c r="AW148">
        <v>188</v>
      </c>
      <c r="AX148">
        <v>144</v>
      </c>
      <c r="AY148">
        <v>103</v>
      </c>
      <c r="AZ148">
        <v>95</v>
      </c>
      <c r="BB148">
        <v>31</v>
      </c>
      <c r="BD148">
        <v>1039</v>
      </c>
      <c r="BF148" t="str">
        <f t="shared" si="94"/>
        <v>sim</v>
      </c>
      <c r="BG148" s="38">
        <v>209025</v>
      </c>
      <c r="BH148">
        <v>4</v>
      </c>
      <c r="BI148">
        <v>4</v>
      </c>
      <c r="BJ148">
        <v>3</v>
      </c>
      <c r="BK148">
        <v>3</v>
      </c>
      <c r="BL148">
        <v>3</v>
      </c>
      <c r="BM148">
        <v>6</v>
      </c>
      <c r="BN148">
        <v>4</v>
      </c>
      <c r="BO148">
        <v>3</v>
      </c>
      <c r="BP148">
        <v>3</v>
      </c>
      <c r="BR148">
        <v>1</v>
      </c>
      <c r="BT148">
        <v>34</v>
      </c>
      <c r="BW148" s="47">
        <v>817084</v>
      </c>
      <c r="BX148" s="47" t="s">
        <v>1054</v>
      </c>
    </row>
    <row r="149" spans="2:76" x14ac:dyDescent="0.25">
      <c r="B149" s="22">
        <v>2</v>
      </c>
      <c r="C149" s="23">
        <v>209026</v>
      </c>
      <c r="D149" s="24" t="s">
        <v>182</v>
      </c>
      <c r="E149" s="25">
        <f t="shared" si="64"/>
        <v>0</v>
      </c>
      <c r="F149" s="25">
        <f>Tabela4[[#This Row],[1º ano  LP]]</f>
        <v>0</v>
      </c>
      <c r="G149" s="27">
        <f t="shared" si="65"/>
        <v>0</v>
      </c>
      <c r="H149" s="27">
        <f>Tabela4[[#This Row],[1º ano - APLICADOR LP]]</f>
        <v>0</v>
      </c>
      <c r="I149" s="25">
        <f t="shared" si="66"/>
        <v>0</v>
      </c>
      <c r="J149" s="25">
        <f t="shared" si="67"/>
        <v>0</v>
      </c>
      <c r="K149" s="27">
        <f t="shared" si="68"/>
        <v>0</v>
      </c>
      <c r="L149" s="27">
        <f t="shared" si="69"/>
        <v>0</v>
      </c>
      <c r="M149" s="25">
        <f t="shared" si="70"/>
        <v>0</v>
      </c>
      <c r="N149" s="25">
        <f t="shared" si="71"/>
        <v>0</v>
      </c>
      <c r="O149" s="27">
        <f t="shared" si="72"/>
        <v>0</v>
      </c>
      <c r="P149" s="27">
        <f t="shared" si="73"/>
        <v>0</v>
      </c>
      <c r="Q149" s="25">
        <f t="shared" si="74"/>
        <v>0</v>
      </c>
      <c r="R149" s="25">
        <f t="shared" si="75"/>
        <v>0</v>
      </c>
      <c r="S149" s="25">
        <f t="shared" si="76"/>
        <v>0</v>
      </c>
      <c r="T149" s="25">
        <f t="shared" si="77"/>
        <v>0</v>
      </c>
      <c r="U149" s="25">
        <f t="shared" si="78"/>
        <v>36</v>
      </c>
      <c r="V149" s="25">
        <f t="shared" si="79"/>
        <v>36</v>
      </c>
      <c r="W149" s="25">
        <f t="shared" si="80"/>
        <v>64</v>
      </c>
      <c r="X149" s="25">
        <f t="shared" si="81"/>
        <v>64</v>
      </c>
      <c r="Y149" s="25">
        <f t="shared" si="82"/>
        <v>77</v>
      </c>
      <c r="Z149" s="25">
        <f t="shared" si="83"/>
        <v>77</v>
      </c>
      <c r="AA149" s="25">
        <f t="shared" si="84"/>
        <v>73</v>
      </c>
      <c r="AB149" s="25">
        <f t="shared" si="85"/>
        <v>73</v>
      </c>
      <c r="AC149" s="25">
        <f t="shared" si="86"/>
        <v>0</v>
      </c>
      <c r="AD149" s="25">
        <f t="shared" si="87"/>
        <v>0</v>
      </c>
      <c r="AE149" s="25">
        <f t="shared" si="88"/>
        <v>0</v>
      </c>
      <c r="AF149" s="27">
        <f t="shared" si="89"/>
        <v>0</v>
      </c>
      <c r="AG149" s="27">
        <f t="shared" si="90"/>
        <v>0</v>
      </c>
      <c r="AH149" s="27">
        <f t="shared" si="91"/>
        <v>0</v>
      </c>
      <c r="AI149" s="27">
        <f t="shared" si="92"/>
        <v>0</v>
      </c>
      <c r="AJ149" s="27">
        <f t="shared" si="93"/>
        <v>0</v>
      </c>
      <c r="AK149" s="26">
        <f>SUM(Tabela4[[#This Row],[1º ano  LP]:[Questionário Contextual Estudante]])</f>
        <v>500</v>
      </c>
      <c r="AM149">
        <f>IFERROR(IF(VLOOKUP(Tabela4[[#This Row],[Designação]],BW:BX,2,0)="SIM",SUM(AR149:AU149)+(4*(SUM(BH149:BK149))),0),0)</f>
        <v>0</v>
      </c>
      <c r="AN149">
        <f>IFERROR(IF(VLOOKUP(Tabela4[[#This Row],[Designação]],BW:BX,2,0)="SIM",SUM(AV149:BC149)+(4*(SUM(BL149:BS149))),0),0)</f>
        <v>0</v>
      </c>
      <c r="AO149">
        <f>IFERROR(VLOOKUP(Tabela4[[#This Row],[Designação]],BW:BX,2,0),0)</f>
        <v>0</v>
      </c>
      <c r="AP149" t="str">
        <f>IF(Tabela4[[#This Row],[Designação]]=AQ149,"SIM","NÃO")</f>
        <v>SIM</v>
      </c>
      <c r="AQ149" s="38">
        <v>209026</v>
      </c>
      <c r="AW149">
        <v>32</v>
      </c>
      <c r="AX149">
        <v>56</v>
      </c>
      <c r="AY149">
        <v>69</v>
      </c>
      <c r="AZ149">
        <v>65</v>
      </c>
      <c r="BD149">
        <v>222</v>
      </c>
      <c r="BF149" t="str">
        <f t="shared" si="94"/>
        <v>sim</v>
      </c>
      <c r="BG149" s="38">
        <v>209026</v>
      </c>
      <c r="BM149">
        <v>1</v>
      </c>
      <c r="BN149">
        <v>2</v>
      </c>
      <c r="BO149">
        <v>2</v>
      </c>
      <c r="BP149">
        <v>2</v>
      </c>
      <c r="BT149">
        <v>7</v>
      </c>
      <c r="BW149">
        <v>817128</v>
      </c>
      <c r="BX149" t="s">
        <v>1054</v>
      </c>
    </row>
    <row r="150" spans="2:76" x14ac:dyDescent="0.25">
      <c r="B150" s="22">
        <v>2</v>
      </c>
      <c r="C150" s="23">
        <v>209501</v>
      </c>
      <c r="D150" s="24" t="s">
        <v>183</v>
      </c>
      <c r="E150" s="25">
        <f t="shared" si="64"/>
        <v>30</v>
      </c>
      <c r="F150" s="25">
        <f>Tabela4[[#This Row],[1º ano  LP]]</f>
        <v>30</v>
      </c>
      <c r="G150" s="27">
        <f t="shared" si="65"/>
        <v>2</v>
      </c>
      <c r="H150" s="27">
        <f>Tabela4[[#This Row],[1º ano - APLICADOR LP]]</f>
        <v>2</v>
      </c>
      <c r="I150" s="25">
        <f t="shared" si="66"/>
        <v>32</v>
      </c>
      <c r="J150" s="25">
        <f t="shared" si="67"/>
        <v>32</v>
      </c>
      <c r="K150" s="27">
        <f t="shared" si="68"/>
        <v>2</v>
      </c>
      <c r="L150" s="27">
        <f t="shared" si="69"/>
        <v>2</v>
      </c>
      <c r="M150" s="25">
        <f t="shared" si="70"/>
        <v>62</v>
      </c>
      <c r="N150" s="25">
        <f t="shared" si="71"/>
        <v>62</v>
      </c>
      <c r="O150" s="27">
        <f t="shared" si="72"/>
        <v>4</v>
      </c>
      <c r="P150" s="27">
        <f t="shared" si="73"/>
        <v>4</v>
      </c>
      <c r="Q150" s="25">
        <f t="shared" si="74"/>
        <v>54</v>
      </c>
      <c r="R150" s="25">
        <f t="shared" si="75"/>
        <v>54</v>
      </c>
      <c r="S150" s="25">
        <f t="shared" si="76"/>
        <v>46</v>
      </c>
      <c r="T150" s="25">
        <f t="shared" si="77"/>
        <v>46</v>
      </c>
      <c r="U150" s="25">
        <f t="shared" si="78"/>
        <v>48</v>
      </c>
      <c r="V150" s="25">
        <f t="shared" si="79"/>
        <v>48</v>
      </c>
      <c r="W150" s="25">
        <f t="shared" si="80"/>
        <v>0</v>
      </c>
      <c r="X150" s="25">
        <f t="shared" si="81"/>
        <v>0</v>
      </c>
      <c r="Y150" s="25">
        <f t="shared" si="82"/>
        <v>0</v>
      </c>
      <c r="Z150" s="25">
        <f t="shared" si="83"/>
        <v>0</v>
      </c>
      <c r="AA150" s="25">
        <f t="shared" si="84"/>
        <v>0</v>
      </c>
      <c r="AB150" s="25">
        <f t="shared" si="85"/>
        <v>0</v>
      </c>
      <c r="AC150" s="25">
        <f t="shared" si="86"/>
        <v>0</v>
      </c>
      <c r="AD150" s="25">
        <f t="shared" si="87"/>
        <v>0</v>
      </c>
      <c r="AE150" s="25">
        <f t="shared" si="88"/>
        <v>0</v>
      </c>
      <c r="AF150" s="27">
        <f t="shared" si="89"/>
        <v>0</v>
      </c>
      <c r="AG150" s="27">
        <f t="shared" si="90"/>
        <v>0</v>
      </c>
      <c r="AH150" s="27">
        <f t="shared" si="91"/>
        <v>0</v>
      </c>
      <c r="AI150" s="27">
        <f t="shared" si="92"/>
        <v>0</v>
      </c>
      <c r="AJ150" s="27">
        <f t="shared" si="93"/>
        <v>0</v>
      </c>
      <c r="AK150" s="26">
        <f>SUM(Tabela4[[#This Row],[1º ano  LP]:[Questionário Contextual Estudante]])</f>
        <v>560</v>
      </c>
      <c r="AM150">
        <f>IFERROR(IF(VLOOKUP(Tabela4[[#This Row],[Designação]],BW:BX,2,0)="SIM",SUM(AR150:AU150)+(4*(SUM(BH150:BK150))),0),0)</f>
        <v>0</v>
      </c>
      <c r="AN150">
        <f>IFERROR(IF(VLOOKUP(Tabela4[[#This Row],[Designação]],BW:BX,2,0)="SIM",SUM(AV150:BC150)+(4*(SUM(BL150:BS150))),0),0)</f>
        <v>0</v>
      </c>
      <c r="AO150">
        <f>IFERROR(VLOOKUP(Tabela4[[#This Row],[Designação]],BW:BX,2,0),0)</f>
        <v>0</v>
      </c>
      <c r="AP150" t="str">
        <f>IF(Tabela4[[#This Row],[Designação]]=AQ150,"SIM","NÃO")</f>
        <v>SIM</v>
      </c>
      <c r="AQ150" s="38">
        <v>209501</v>
      </c>
      <c r="AR150">
        <v>26</v>
      </c>
      <c r="AS150">
        <v>28</v>
      </c>
      <c r="AT150">
        <v>54</v>
      </c>
      <c r="AU150">
        <v>46</v>
      </c>
      <c r="AV150">
        <v>38</v>
      </c>
      <c r="AW150">
        <v>40</v>
      </c>
      <c r="BD150">
        <v>232</v>
      </c>
      <c r="BF150" t="str">
        <f t="shared" si="94"/>
        <v>sim</v>
      </c>
      <c r="BG150" s="38">
        <v>209501</v>
      </c>
      <c r="BH150">
        <v>1</v>
      </c>
      <c r="BI150">
        <v>1</v>
      </c>
      <c r="BJ150">
        <v>2</v>
      </c>
      <c r="BK150">
        <v>2</v>
      </c>
      <c r="BL150">
        <v>2</v>
      </c>
      <c r="BM150">
        <v>2</v>
      </c>
      <c r="BT150">
        <v>10</v>
      </c>
      <c r="BW150" s="47">
        <v>817502</v>
      </c>
      <c r="BX150" s="47" t="s">
        <v>1054</v>
      </c>
    </row>
    <row r="151" spans="2:76" x14ac:dyDescent="0.25">
      <c r="B151" s="22">
        <v>2</v>
      </c>
      <c r="C151" s="23">
        <v>227001</v>
      </c>
      <c r="D151" s="24" t="s">
        <v>184</v>
      </c>
      <c r="E151" s="25">
        <f t="shared" si="64"/>
        <v>62</v>
      </c>
      <c r="F151" s="25">
        <f>Tabela4[[#This Row],[1º ano  LP]]</f>
        <v>62</v>
      </c>
      <c r="G151" s="27">
        <f t="shared" si="65"/>
        <v>4</v>
      </c>
      <c r="H151" s="27">
        <f>Tabela4[[#This Row],[1º ano - APLICADOR LP]]</f>
        <v>4</v>
      </c>
      <c r="I151" s="25">
        <f t="shared" si="66"/>
        <v>70</v>
      </c>
      <c r="J151" s="25">
        <f t="shared" si="67"/>
        <v>70</v>
      </c>
      <c r="K151" s="27">
        <f t="shared" si="68"/>
        <v>4</v>
      </c>
      <c r="L151" s="27">
        <f t="shared" si="69"/>
        <v>4</v>
      </c>
      <c r="M151" s="25">
        <f t="shared" si="70"/>
        <v>59</v>
      </c>
      <c r="N151" s="25">
        <f t="shared" si="71"/>
        <v>59</v>
      </c>
      <c r="O151" s="27">
        <f t="shared" si="72"/>
        <v>4</v>
      </c>
      <c r="P151" s="27">
        <f t="shared" si="73"/>
        <v>4</v>
      </c>
      <c r="Q151" s="25">
        <f t="shared" si="74"/>
        <v>37</v>
      </c>
      <c r="R151" s="25">
        <f t="shared" si="75"/>
        <v>37</v>
      </c>
      <c r="S151" s="25">
        <f t="shared" si="76"/>
        <v>38</v>
      </c>
      <c r="T151" s="25">
        <f t="shared" si="77"/>
        <v>38</v>
      </c>
      <c r="U151" s="25">
        <f t="shared" si="78"/>
        <v>0</v>
      </c>
      <c r="V151" s="25">
        <f t="shared" si="79"/>
        <v>0</v>
      </c>
      <c r="W151" s="25">
        <f t="shared" si="80"/>
        <v>0</v>
      </c>
      <c r="X151" s="25">
        <f t="shared" si="81"/>
        <v>0</v>
      </c>
      <c r="Y151" s="25">
        <f t="shared" si="82"/>
        <v>0</v>
      </c>
      <c r="Z151" s="25">
        <f t="shared" si="83"/>
        <v>0</v>
      </c>
      <c r="AA151" s="25">
        <f t="shared" si="84"/>
        <v>0</v>
      </c>
      <c r="AB151" s="25">
        <f t="shared" si="85"/>
        <v>0</v>
      </c>
      <c r="AC151" s="25">
        <f t="shared" si="86"/>
        <v>0</v>
      </c>
      <c r="AD151" s="25">
        <f t="shared" si="87"/>
        <v>0</v>
      </c>
      <c r="AE151" s="25">
        <f t="shared" si="88"/>
        <v>0</v>
      </c>
      <c r="AF151" s="27">
        <f t="shared" si="89"/>
        <v>0</v>
      </c>
      <c r="AG151" s="27">
        <f t="shared" si="90"/>
        <v>0</v>
      </c>
      <c r="AH151" s="27">
        <f t="shared" si="91"/>
        <v>0</v>
      </c>
      <c r="AI151" s="27">
        <f t="shared" si="92"/>
        <v>228</v>
      </c>
      <c r="AJ151" s="27">
        <f t="shared" si="93"/>
        <v>38</v>
      </c>
      <c r="AK151" s="26">
        <f>SUM(Tabela4[[#This Row],[1º ano  LP]:[Questionário Contextual Estudante]])</f>
        <v>822</v>
      </c>
      <c r="AM151">
        <f>IFERROR(IF(VLOOKUP(Tabela4[[#This Row],[Designação]],BW:BX,2,0)="SIM",SUM(AR151:AU151)+(4*(SUM(BH151:BK151))),0),0)</f>
        <v>228</v>
      </c>
      <c r="AN151">
        <f>IFERROR(IF(VLOOKUP(Tabela4[[#This Row],[Designação]],BW:BX,2,0)="SIM",SUM(AV151:BC151)+(4*(SUM(BL151:BS151))),0),0)</f>
        <v>38</v>
      </c>
      <c r="AO151" t="str">
        <f>IFERROR(VLOOKUP(Tabela4[[#This Row],[Designação]],BW:BX,2,0),0)</f>
        <v>SIM</v>
      </c>
      <c r="AP151" t="str">
        <f>IF(Tabela4[[#This Row],[Designação]]=AQ151,"SIM","NÃO")</f>
        <v>SIM</v>
      </c>
      <c r="AQ151" s="38">
        <v>227001</v>
      </c>
      <c r="AR151">
        <v>54</v>
      </c>
      <c r="AS151">
        <v>62</v>
      </c>
      <c r="AT151">
        <v>51</v>
      </c>
      <c r="AU151">
        <v>33</v>
      </c>
      <c r="AV151">
        <v>34</v>
      </c>
      <c r="BD151">
        <v>234</v>
      </c>
      <c r="BF151" t="str">
        <f t="shared" si="94"/>
        <v>sim</v>
      </c>
      <c r="BG151" s="38">
        <v>227001</v>
      </c>
      <c r="BH151">
        <v>2</v>
      </c>
      <c r="BI151">
        <v>2</v>
      </c>
      <c r="BJ151">
        <v>2</v>
      </c>
      <c r="BK151">
        <v>1</v>
      </c>
      <c r="BL151">
        <v>1</v>
      </c>
      <c r="BT151">
        <v>8</v>
      </c>
      <c r="BW151">
        <v>817504</v>
      </c>
      <c r="BX151" t="s">
        <v>1054</v>
      </c>
    </row>
    <row r="152" spans="2:76" x14ac:dyDescent="0.25">
      <c r="B152" s="22">
        <v>2</v>
      </c>
      <c r="C152" s="23">
        <v>227002</v>
      </c>
      <c r="D152" s="24" t="s">
        <v>185</v>
      </c>
      <c r="E152" s="25">
        <f t="shared" si="64"/>
        <v>104</v>
      </c>
      <c r="F152" s="25">
        <f>Tabela4[[#This Row],[1º ano  LP]]</f>
        <v>104</v>
      </c>
      <c r="G152" s="27">
        <f t="shared" si="65"/>
        <v>6</v>
      </c>
      <c r="H152" s="27">
        <f>Tabela4[[#This Row],[1º ano - APLICADOR LP]]</f>
        <v>6</v>
      </c>
      <c r="I152" s="25">
        <f t="shared" si="66"/>
        <v>110</v>
      </c>
      <c r="J152" s="25">
        <f t="shared" si="67"/>
        <v>110</v>
      </c>
      <c r="K152" s="27">
        <f t="shared" si="68"/>
        <v>6</v>
      </c>
      <c r="L152" s="27">
        <f t="shared" si="69"/>
        <v>6</v>
      </c>
      <c r="M152" s="25">
        <f t="shared" si="70"/>
        <v>111</v>
      </c>
      <c r="N152" s="25">
        <f t="shared" si="71"/>
        <v>111</v>
      </c>
      <c r="O152" s="27">
        <f t="shared" si="72"/>
        <v>6</v>
      </c>
      <c r="P152" s="27">
        <f t="shared" si="73"/>
        <v>6</v>
      </c>
      <c r="Q152" s="25">
        <f t="shared" si="74"/>
        <v>111</v>
      </c>
      <c r="R152" s="25">
        <f t="shared" si="75"/>
        <v>111</v>
      </c>
      <c r="S152" s="25">
        <f t="shared" si="76"/>
        <v>152</v>
      </c>
      <c r="T152" s="25">
        <f t="shared" si="77"/>
        <v>152</v>
      </c>
      <c r="U152" s="25">
        <f t="shared" si="78"/>
        <v>0</v>
      </c>
      <c r="V152" s="25">
        <f t="shared" si="79"/>
        <v>0</v>
      </c>
      <c r="W152" s="25">
        <f t="shared" si="80"/>
        <v>0</v>
      </c>
      <c r="X152" s="25">
        <f t="shared" si="81"/>
        <v>0</v>
      </c>
      <c r="Y152" s="25">
        <f t="shared" si="82"/>
        <v>0</v>
      </c>
      <c r="Z152" s="25">
        <f t="shared" si="83"/>
        <v>0</v>
      </c>
      <c r="AA152" s="25">
        <f t="shared" si="84"/>
        <v>0</v>
      </c>
      <c r="AB152" s="25">
        <f t="shared" si="85"/>
        <v>0</v>
      </c>
      <c r="AC152" s="25">
        <f t="shared" si="86"/>
        <v>0</v>
      </c>
      <c r="AD152" s="25">
        <f t="shared" si="87"/>
        <v>0</v>
      </c>
      <c r="AE152" s="25">
        <f t="shared" si="88"/>
        <v>0</v>
      </c>
      <c r="AF152" s="27">
        <f t="shared" si="89"/>
        <v>0</v>
      </c>
      <c r="AG152" s="27">
        <f t="shared" si="90"/>
        <v>0</v>
      </c>
      <c r="AH152" s="27">
        <f t="shared" si="91"/>
        <v>0</v>
      </c>
      <c r="AI152" s="27">
        <f t="shared" si="92"/>
        <v>0</v>
      </c>
      <c r="AJ152" s="27">
        <f t="shared" si="93"/>
        <v>0</v>
      </c>
      <c r="AK152" s="26">
        <f>SUM(Tabela4[[#This Row],[1º ano  LP]:[Questionário Contextual Estudante]])</f>
        <v>1212</v>
      </c>
      <c r="AM152">
        <f>IFERROR(IF(VLOOKUP(Tabela4[[#This Row],[Designação]],BW:BX,2,0)="SIM",SUM(AR152:AU152)+(4*(SUM(BH152:BK152))),0),0)</f>
        <v>0</v>
      </c>
      <c r="AN152">
        <f>IFERROR(IF(VLOOKUP(Tabela4[[#This Row],[Designação]],BW:BX,2,0)="SIM",SUM(AV152:BC152)+(4*(SUM(BL152:BS152))),0),0)</f>
        <v>0</v>
      </c>
      <c r="AO152">
        <f>IFERROR(VLOOKUP(Tabela4[[#This Row],[Designação]],BW:BX,2,0),0)</f>
        <v>0</v>
      </c>
      <c r="AP152" t="str">
        <f>IF(Tabela4[[#This Row],[Designação]]=AQ152,"SIM","NÃO")</f>
        <v>SIM</v>
      </c>
      <c r="AQ152" s="38">
        <v>227002</v>
      </c>
      <c r="AR152">
        <v>92</v>
      </c>
      <c r="AS152">
        <v>98</v>
      </c>
      <c r="AT152">
        <v>99</v>
      </c>
      <c r="AU152">
        <v>99</v>
      </c>
      <c r="AV152">
        <v>136</v>
      </c>
      <c r="BD152">
        <v>524</v>
      </c>
      <c r="BF152" t="str">
        <f t="shared" si="94"/>
        <v>sim</v>
      </c>
      <c r="BG152" s="38">
        <v>227002</v>
      </c>
      <c r="BH152">
        <v>3</v>
      </c>
      <c r="BI152">
        <v>3</v>
      </c>
      <c r="BJ152">
        <v>3</v>
      </c>
      <c r="BK152">
        <v>3</v>
      </c>
      <c r="BL152">
        <v>4</v>
      </c>
      <c r="BT152">
        <v>16</v>
      </c>
      <c r="BW152" s="47">
        <v>817506</v>
      </c>
      <c r="BX152" s="47" t="s">
        <v>1054</v>
      </c>
    </row>
    <row r="153" spans="2:76" x14ac:dyDescent="0.25">
      <c r="B153" s="22">
        <v>2</v>
      </c>
      <c r="C153" s="23">
        <v>227005</v>
      </c>
      <c r="D153" s="24" t="s">
        <v>186</v>
      </c>
      <c r="E153" s="25">
        <f t="shared" si="64"/>
        <v>0</v>
      </c>
      <c r="F153" s="25">
        <f>Tabela4[[#This Row],[1º ano  LP]]</f>
        <v>0</v>
      </c>
      <c r="G153" s="27">
        <f t="shared" si="65"/>
        <v>0</v>
      </c>
      <c r="H153" s="27">
        <f>Tabela4[[#This Row],[1º ano - APLICADOR LP]]</f>
        <v>0</v>
      </c>
      <c r="I153" s="25">
        <f t="shared" si="66"/>
        <v>0</v>
      </c>
      <c r="J153" s="25">
        <f t="shared" si="67"/>
        <v>0</v>
      </c>
      <c r="K153" s="27">
        <f t="shared" si="68"/>
        <v>0</v>
      </c>
      <c r="L153" s="27">
        <f t="shared" si="69"/>
        <v>0</v>
      </c>
      <c r="M153" s="25">
        <f t="shared" si="70"/>
        <v>0</v>
      </c>
      <c r="N153" s="25">
        <f t="shared" si="71"/>
        <v>0</v>
      </c>
      <c r="O153" s="27">
        <f t="shared" si="72"/>
        <v>0</v>
      </c>
      <c r="P153" s="27">
        <f t="shared" si="73"/>
        <v>0</v>
      </c>
      <c r="Q153" s="25">
        <f t="shared" si="74"/>
        <v>0</v>
      </c>
      <c r="R153" s="25">
        <f t="shared" si="75"/>
        <v>0</v>
      </c>
      <c r="S153" s="25">
        <f t="shared" si="76"/>
        <v>0</v>
      </c>
      <c r="T153" s="25">
        <f t="shared" si="77"/>
        <v>0</v>
      </c>
      <c r="U153" s="25">
        <f t="shared" si="78"/>
        <v>59</v>
      </c>
      <c r="V153" s="25">
        <f t="shared" si="79"/>
        <v>59</v>
      </c>
      <c r="W153" s="25">
        <f t="shared" si="80"/>
        <v>56</v>
      </c>
      <c r="X153" s="25">
        <f t="shared" si="81"/>
        <v>56</v>
      </c>
      <c r="Y153" s="25">
        <f t="shared" si="82"/>
        <v>109</v>
      </c>
      <c r="Z153" s="25">
        <f t="shared" si="83"/>
        <v>109</v>
      </c>
      <c r="AA153" s="25">
        <f t="shared" si="84"/>
        <v>70</v>
      </c>
      <c r="AB153" s="25">
        <f t="shared" si="85"/>
        <v>70</v>
      </c>
      <c r="AC153" s="25">
        <f t="shared" si="86"/>
        <v>0</v>
      </c>
      <c r="AD153" s="25">
        <f t="shared" si="87"/>
        <v>0</v>
      </c>
      <c r="AE153" s="25">
        <f t="shared" si="88"/>
        <v>0</v>
      </c>
      <c r="AF153" s="27">
        <f t="shared" si="89"/>
        <v>0</v>
      </c>
      <c r="AG153" s="27">
        <f t="shared" si="90"/>
        <v>0</v>
      </c>
      <c r="AH153" s="27">
        <f t="shared" si="91"/>
        <v>0</v>
      </c>
      <c r="AI153" s="27">
        <f t="shared" si="92"/>
        <v>0</v>
      </c>
      <c r="AJ153" s="27">
        <f t="shared" si="93"/>
        <v>0</v>
      </c>
      <c r="AK153" s="26">
        <f>SUM(Tabela4[[#This Row],[1º ano  LP]:[Questionário Contextual Estudante]])</f>
        <v>588</v>
      </c>
      <c r="AM153">
        <f>IFERROR(IF(VLOOKUP(Tabela4[[#This Row],[Designação]],BW:BX,2,0)="SIM",SUM(AR153:AU153)+(4*(SUM(BH153:BK153))),0),0)</f>
        <v>0</v>
      </c>
      <c r="AN153">
        <f>IFERROR(IF(VLOOKUP(Tabela4[[#This Row],[Designação]],BW:BX,2,0)="SIM",SUM(AV153:BC153)+(4*(SUM(BL153:BS153))),0),0)</f>
        <v>0</v>
      </c>
      <c r="AO153">
        <f>IFERROR(VLOOKUP(Tabela4[[#This Row],[Designação]],BW:BX,2,0),0)</f>
        <v>0</v>
      </c>
      <c r="AP153" t="str">
        <f>IF(Tabela4[[#This Row],[Designação]]=AQ153,"SIM","NÃO")</f>
        <v>SIM</v>
      </c>
      <c r="AQ153" s="38">
        <v>227005</v>
      </c>
      <c r="AW153">
        <v>51</v>
      </c>
      <c r="AX153">
        <v>48</v>
      </c>
      <c r="AY153">
        <v>93</v>
      </c>
      <c r="AZ153">
        <v>62</v>
      </c>
      <c r="BD153">
        <v>254</v>
      </c>
      <c r="BF153" t="str">
        <f t="shared" si="94"/>
        <v>sim</v>
      </c>
      <c r="BG153" s="38">
        <v>227005</v>
      </c>
      <c r="BM153">
        <v>2</v>
      </c>
      <c r="BN153">
        <v>2</v>
      </c>
      <c r="BO153">
        <v>4</v>
      </c>
      <c r="BP153">
        <v>2</v>
      </c>
      <c r="BT153">
        <v>10</v>
      </c>
      <c r="BW153">
        <v>833001</v>
      </c>
      <c r="BX153" t="s">
        <v>1054</v>
      </c>
    </row>
    <row r="154" spans="2:76" x14ac:dyDescent="0.25">
      <c r="B154" s="22">
        <v>2</v>
      </c>
      <c r="C154" s="23">
        <v>227006</v>
      </c>
      <c r="D154" s="24" t="s">
        <v>187</v>
      </c>
      <c r="E154" s="25">
        <f t="shared" si="64"/>
        <v>100</v>
      </c>
      <c r="F154" s="25">
        <f>Tabela4[[#This Row],[1º ano  LP]]</f>
        <v>100</v>
      </c>
      <c r="G154" s="27">
        <f t="shared" si="65"/>
        <v>6</v>
      </c>
      <c r="H154" s="27">
        <f>Tabela4[[#This Row],[1º ano - APLICADOR LP]]</f>
        <v>6</v>
      </c>
      <c r="I154" s="25">
        <f t="shared" si="66"/>
        <v>32</v>
      </c>
      <c r="J154" s="25">
        <f t="shared" si="67"/>
        <v>32</v>
      </c>
      <c r="K154" s="27">
        <f t="shared" si="68"/>
        <v>2</v>
      </c>
      <c r="L154" s="27">
        <f t="shared" si="69"/>
        <v>2</v>
      </c>
      <c r="M154" s="25">
        <f t="shared" si="70"/>
        <v>38</v>
      </c>
      <c r="N154" s="25">
        <f t="shared" si="71"/>
        <v>38</v>
      </c>
      <c r="O154" s="27">
        <f t="shared" si="72"/>
        <v>2</v>
      </c>
      <c r="P154" s="27">
        <f t="shared" si="73"/>
        <v>2</v>
      </c>
      <c r="Q154" s="25">
        <f t="shared" si="74"/>
        <v>37</v>
      </c>
      <c r="R154" s="25">
        <f t="shared" si="75"/>
        <v>37</v>
      </c>
      <c r="S154" s="25">
        <f t="shared" si="76"/>
        <v>37</v>
      </c>
      <c r="T154" s="25">
        <f t="shared" si="77"/>
        <v>37</v>
      </c>
      <c r="U154" s="25">
        <f t="shared" si="78"/>
        <v>0</v>
      </c>
      <c r="V154" s="25">
        <f t="shared" si="79"/>
        <v>0</v>
      </c>
      <c r="W154" s="25">
        <f t="shared" si="80"/>
        <v>0</v>
      </c>
      <c r="X154" s="25">
        <f t="shared" si="81"/>
        <v>0</v>
      </c>
      <c r="Y154" s="25">
        <f t="shared" si="82"/>
        <v>0</v>
      </c>
      <c r="Z154" s="25">
        <f t="shared" si="83"/>
        <v>0</v>
      </c>
      <c r="AA154" s="25">
        <f t="shared" si="84"/>
        <v>0</v>
      </c>
      <c r="AB154" s="25">
        <f t="shared" si="85"/>
        <v>0</v>
      </c>
      <c r="AC154" s="25">
        <f t="shared" si="86"/>
        <v>0</v>
      </c>
      <c r="AD154" s="25">
        <f t="shared" si="87"/>
        <v>0</v>
      </c>
      <c r="AE154" s="25">
        <f t="shared" si="88"/>
        <v>0</v>
      </c>
      <c r="AF154" s="27">
        <f t="shared" si="89"/>
        <v>0</v>
      </c>
      <c r="AG154" s="27">
        <f t="shared" si="90"/>
        <v>0</v>
      </c>
      <c r="AH154" s="27">
        <f t="shared" si="91"/>
        <v>0</v>
      </c>
      <c r="AI154" s="27">
        <f t="shared" si="92"/>
        <v>0</v>
      </c>
      <c r="AJ154" s="27">
        <f t="shared" si="93"/>
        <v>0</v>
      </c>
      <c r="AK154" s="26">
        <f>SUM(Tabela4[[#This Row],[1º ano  LP]:[Questionário Contextual Estudante]])</f>
        <v>508</v>
      </c>
      <c r="AM154">
        <f>IFERROR(IF(VLOOKUP(Tabela4[[#This Row],[Designação]],BW:BX,2,0)="SIM",SUM(AR154:AU154)+(4*(SUM(BH154:BK154))),0),0)</f>
        <v>0</v>
      </c>
      <c r="AN154">
        <f>IFERROR(IF(VLOOKUP(Tabela4[[#This Row],[Designação]],BW:BX,2,0)="SIM",SUM(AV154:BC154)+(4*(SUM(BL154:BS154))),0),0)</f>
        <v>0</v>
      </c>
      <c r="AO154">
        <f>IFERROR(VLOOKUP(Tabela4[[#This Row],[Designação]],BW:BX,2,0),0)</f>
        <v>0</v>
      </c>
      <c r="AP154" t="str">
        <f>IF(Tabela4[[#This Row],[Designação]]=AQ154,"SIM","NÃO")</f>
        <v>SIM</v>
      </c>
      <c r="AQ154" s="38">
        <v>227006</v>
      </c>
      <c r="AR154">
        <v>88</v>
      </c>
      <c r="AS154">
        <v>28</v>
      </c>
      <c r="AT154">
        <v>34</v>
      </c>
      <c r="AU154">
        <v>33</v>
      </c>
      <c r="AV154">
        <v>33</v>
      </c>
      <c r="BD154">
        <v>216</v>
      </c>
      <c r="BF154" t="str">
        <f t="shared" si="94"/>
        <v>sim</v>
      </c>
      <c r="BG154" s="38">
        <v>227006</v>
      </c>
      <c r="BH154">
        <v>3</v>
      </c>
      <c r="BI154">
        <v>1</v>
      </c>
      <c r="BJ154">
        <v>1</v>
      </c>
      <c r="BK154">
        <v>1</v>
      </c>
      <c r="BL154">
        <v>1</v>
      </c>
      <c r="BT154">
        <v>7</v>
      </c>
      <c r="BW154" s="47">
        <v>833013</v>
      </c>
      <c r="BX154" s="47" t="s">
        <v>1054</v>
      </c>
    </row>
    <row r="155" spans="2:76" x14ac:dyDescent="0.25">
      <c r="B155" s="22">
        <v>2</v>
      </c>
      <c r="C155" s="23">
        <v>227501</v>
      </c>
      <c r="D155" s="24" t="s">
        <v>188</v>
      </c>
      <c r="E155" s="25">
        <f t="shared" si="64"/>
        <v>138</v>
      </c>
      <c r="F155" s="25">
        <f>Tabela4[[#This Row],[1º ano  LP]]</f>
        <v>138</v>
      </c>
      <c r="G155" s="27">
        <f t="shared" si="65"/>
        <v>8</v>
      </c>
      <c r="H155" s="27">
        <f>Tabela4[[#This Row],[1º ano - APLICADOR LP]]</f>
        <v>8</v>
      </c>
      <c r="I155" s="25">
        <f t="shared" si="66"/>
        <v>64</v>
      </c>
      <c r="J155" s="25">
        <f t="shared" si="67"/>
        <v>64</v>
      </c>
      <c r="K155" s="27">
        <f t="shared" si="68"/>
        <v>4</v>
      </c>
      <c r="L155" s="27">
        <f t="shared" si="69"/>
        <v>4</v>
      </c>
      <c r="M155" s="25">
        <f t="shared" si="70"/>
        <v>83</v>
      </c>
      <c r="N155" s="25">
        <f t="shared" si="71"/>
        <v>83</v>
      </c>
      <c r="O155" s="27">
        <f t="shared" si="72"/>
        <v>4</v>
      </c>
      <c r="P155" s="27">
        <f t="shared" si="73"/>
        <v>4</v>
      </c>
      <c r="Q155" s="25">
        <f t="shared" si="74"/>
        <v>142</v>
      </c>
      <c r="R155" s="25">
        <f t="shared" si="75"/>
        <v>142</v>
      </c>
      <c r="S155" s="25">
        <f t="shared" si="76"/>
        <v>118</v>
      </c>
      <c r="T155" s="25">
        <f t="shared" si="77"/>
        <v>118</v>
      </c>
      <c r="U155" s="25">
        <f t="shared" si="78"/>
        <v>34</v>
      </c>
      <c r="V155" s="25">
        <f t="shared" si="79"/>
        <v>34</v>
      </c>
      <c r="W155" s="25">
        <f t="shared" si="80"/>
        <v>0</v>
      </c>
      <c r="X155" s="25">
        <f t="shared" si="81"/>
        <v>0</v>
      </c>
      <c r="Y155" s="25">
        <f t="shared" si="82"/>
        <v>0</v>
      </c>
      <c r="Z155" s="25">
        <f t="shared" si="83"/>
        <v>0</v>
      </c>
      <c r="AA155" s="25">
        <f t="shared" si="84"/>
        <v>0</v>
      </c>
      <c r="AB155" s="25">
        <f t="shared" si="85"/>
        <v>0</v>
      </c>
      <c r="AC155" s="25">
        <f t="shared" si="86"/>
        <v>0</v>
      </c>
      <c r="AD155" s="25">
        <f t="shared" si="87"/>
        <v>0</v>
      </c>
      <c r="AE155" s="25">
        <f t="shared" si="88"/>
        <v>0</v>
      </c>
      <c r="AF155" s="27">
        <f t="shared" si="89"/>
        <v>0</v>
      </c>
      <c r="AG155" s="27">
        <f t="shared" si="90"/>
        <v>0</v>
      </c>
      <c r="AH155" s="27">
        <f t="shared" si="91"/>
        <v>0</v>
      </c>
      <c r="AI155" s="27">
        <f t="shared" si="92"/>
        <v>0</v>
      </c>
      <c r="AJ155" s="27">
        <f t="shared" si="93"/>
        <v>0</v>
      </c>
      <c r="AK155" s="26">
        <f>SUM(Tabela4[[#This Row],[1º ano  LP]:[Questionário Contextual Estudante]])</f>
        <v>1190</v>
      </c>
      <c r="AM155">
        <f>IFERROR(IF(VLOOKUP(Tabela4[[#This Row],[Designação]],BW:BX,2,0)="SIM",SUM(AR155:AU155)+(4*(SUM(BH155:BK155))),0),0)</f>
        <v>0</v>
      </c>
      <c r="AN155">
        <f>IFERROR(IF(VLOOKUP(Tabela4[[#This Row],[Designação]],BW:BX,2,0)="SIM",SUM(AV155:BC155)+(4*(SUM(BL155:BS155))),0),0)</f>
        <v>0</v>
      </c>
      <c r="AO155">
        <f>IFERROR(VLOOKUP(Tabela4[[#This Row],[Designação]],BW:BX,2,0),0)</f>
        <v>0</v>
      </c>
      <c r="AP155" t="str">
        <f>IF(Tabela4[[#This Row],[Designação]]=AQ155,"SIM","NÃO")</f>
        <v>SIM</v>
      </c>
      <c r="AQ155" s="38">
        <v>227501</v>
      </c>
      <c r="AR155">
        <v>122</v>
      </c>
      <c r="AS155">
        <v>56</v>
      </c>
      <c r="AT155">
        <v>75</v>
      </c>
      <c r="AU155">
        <v>126</v>
      </c>
      <c r="AV155">
        <v>106</v>
      </c>
      <c r="AW155">
        <v>30</v>
      </c>
      <c r="BD155">
        <v>515</v>
      </c>
      <c r="BF155" t="str">
        <f t="shared" si="94"/>
        <v>sim</v>
      </c>
      <c r="BG155" s="38">
        <v>227501</v>
      </c>
      <c r="BH155">
        <v>4</v>
      </c>
      <c r="BI155">
        <v>2</v>
      </c>
      <c r="BJ155">
        <v>2</v>
      </c>
      <c r="BK155">
        <v>4</v>
      </c>
      <c r="BL155">
        <v>3</v>
      </c>
      <c r="BM155">
        <v>1</v>
      </c>
      <c r="BT155">
        <v>16</v>
      </c>
      <c r="BW155">
        <v>833021</v>
      </c>
      <c r="BX155" t="s">
        <v>1054</v>
      </c>
    </row>
    <row r="156" spans="2:76" x14ac:dyDescent="0.25">
      <c r="B156" s="22">
        <v>3</v>
      </c>
      <c r="C156" s="23">
        <v>312001</v>
      </c>
      <c r="D156" s="24" t="s">
        <v>189</v>
      </c>
      <c r="E156" s="25">
        <f t="shared" si="64"/>
        <v>65</v>
      </c>
      <c r="F156" s="25">
        <f>Tabela4[[#This Row],[1º ano  LP]]</f>
        <v>65</v>
      </c>
      <c r="G156" s="27">
        <f t="shared" si="65"/>
        <v>4</v>
      </c>
      <c r="H156" s="27">
        <f>Tabela4[[#This Row],[1º ano - APLICADOR LP]]</f>
        <v>4</v>
      </c>
      <c r="I156" s="25">
        <f t="shared" si="66"/>
        <v>100</v>
      </c>
      <c r="J156" s="25">
        <f t="shared" si="67"/>
        <v>100</v>
      </c>
      <c r="K156" s="27">
        <f t="shared" si="68"/>
        <v>6</v>
      </c>
      <c r="L156" s="27">
        <f t="shared" si="69"/>
        <v>6</v>
      </c>
      <c r="M156" s="25">
        <f t="shared" si="70"/>
        <v>102</v>
      </c>
      <c r="N156" s="25">
        <f t="shared" si="71"/>
        <v>102</v>
      </c>
      <c r="O156" s="27">
        <f t="shared" si="72"/>
        <v>6</v>
      </c>
      <c r="P156" s="27">
        <f t="shared" si="73"/>
        <v>6</v>
      </c>
      <c r="Q156" s="25">
        <f t="shared" si="74"/>
        <v>150</v>
      </c>
      <c r="R156" s="25">
        <f t="shared" si="75"/>
        <v>150</v>
      </c>
      <c r="S156" s="25">
        <f t="shared" si="76"/>
        <v>145</v>
      </c>
      <c r="T156" s="25">
        <f t="shared" si="77"/>
        <v>145</v>
      </c>
      <c r="U156" s="25">
        <f t="shared" si="78"/>
        <v>0</v>
      </c>
      <c r="V156" s="25">
        <f t="shared" si="79"/>
        <v>0</v>
      </c>
      <c r="W156" s="25">
        <f t="shared" si="80"/>
        <v>0</v>
      </c>
      <c r="X156" s="25">
        <f t="shared" si="81"/>
        <v>0</v>
      </c>
      <c r="Y156" s="25">
        <f t="shared" si="82"/>
        <v>0</v>
      </c>
      <c r="Z156" s="25">
        <f t="shared" si="83"/>
        <v>0</v>
      </c>
      <c r="AA156" s="25">
        <f t="shared" si="84"/>
        <v>0</v>
      </c>
      <c r="AB156" s="25">
        <f t="shared" si="85"/>
        <v>0</v>
      </c>
      <c r="AC156" s="25">
        <f t="shared" si="86"/>
        <v>0</v>
      </c>
      <c r="AD156" s="25">
        <f t="shared" si="87"/>
        <v>0</v>
      </c>
      <c r="AE156" s="25">
        <f t="shared" si="88"/>
        <v>0</v>
      </c>
      <c r="AF156" s="27">
        <f t="shared" si="89"/>
        <v>0</v>
      </c>
      <c r="AG156" s="27">
        <f t="shared" si="90"/>
        <v>0</v>
      </c>
      <c r="AH156" s="27">
        <f t="shared" si="91"/>
        <v>0</v>
      </c>
      <c r="AI156" s="27">
        <f t="shared" si="92"/>
        <v>0</v>
      </c>
      <c r="AJ156" s="27">
        <f t="shared" si="93"/>
        <v>0</v>
      </c>
      <c r="AK156" s="26">
        <f>SUM(Tabela4[[#This Row],[1º ano  LP]:[Questionário Contextual Estudante]])</f>
        <v>1156</v>
      </c>
      <c r="AM156">
        <f>IFERROR(IF(VLOOKUP(Tabela4[[#This Row],[Designação]],BW:BX,2,0)="SIM",SUM(AR156:AU156)+(4*(SUM(BH156:BK156))),0),0)</f>
        <v>0</v>
      </c>
      <c r="AN156">
        <f>IFERROR(IF(VLOOKUP(Tabela4[[#This Row],[Designação]],BW:BX,2,0)="SIM",SUM(AV156:BC156)+(4*(SUM(BL156:BS156))),0),0)</f>
        <v>0</v>
      </c>
      <c r="AO156">
        <f>IFERROR(VLOOKUP(Tabela4[[#This Row],[Designação]],BW:BX,2,0),0)</f>
        <v>0</v>
      </c>
      <c r="AP156" t="str">
        <f>IF(Tabela4[[#This Row],[Designação]]=AQ156,"SIM","NÃO")</f>
        <v>SIM</v>
      </c>
      <c r="AQ156" s="38">
        <v>312001</v>
      </c>
      <c r="AR156">
        <v>57</v>
      </c>
      <c r="AS156">
        <v>88</v>
      </c>
      <c r="AT156">
        <v>90</v>
      </c>
      <c r="AU156">
        <v>134</v>
      </c>
      <c r="AV156">
        <v>129</v>
      </c>
      <c r="BD156">
        <v>498</v>
      </c>
      <c r="BF156" t="str">
        <f t="shared" si="94"/>
        <v>sim</v>
      </c>
      <c r="BG156" s="38">
        <v>312001</v>
      </c>
      <c r="BH156">
        <v>2</v>
      </c>
      <c r="BI156">
        <v>3</v>
      </c>
      <c r="BJ156">
        <v>3</v>
      </c>
      <c r="BK156">
        <v>4</v>
      </c>
      <c r="BL156">
        <v>4</v>
      </c>
      <c r="BT156">
        <v>16</v>
      </c>
      <c r="BW156" s="47">
        <v>833032</v>
      </c>
      <c r="BX156" s="47" t="s">
        <v>1054</v>
      </c>
    </row>
    <row r="157" spans="2:76" x14ac:dyDescent="0.25">
      <c r="B157" s="22">
        <v>3</v>
      </c>
      <c r="C157" s="23">
        <v>312002</v>
      </c>
      <c r="D157" s="24" t="s">
        <v>190</v>
      </c>
      <c r="E157" s="25">
        <f t="shared" si="64"/>
        <v>0</v>
      </c>
      <c r="F157" s="25">
        <f>Tabela4[[#This Row],[1º ano  LP]]</f>
        <v>0</v>
      </c>
      <c r="G157" s="27">
        <f t="shared" si="65"/>
        <v>0</v>
      </c>
      <c r="H157" s="27">
        <f>Tabela4[[#This Row],[1º ano - APLICADOR LP]]</f>
        <v>0</v>
      </c>
      <c r="I157" s="25">
        <f t="shared" si="66"/>
        <v>0</v>
      </c>
      <c r="J157" s="25">
        <f t="shared" si="67"/>
        <v>0</v>
      </c>
      <c r="K157" s="27">
        <f t="shared" si="68"/>
        <v>0</v>
      </c>
      <c r="L157" s="27">
        <f t="shared" si="69"/>
        <v>0</v>
      </c>
      <c r="M157" s="25">
        <f t="shared" si="70"/>
        <v>0</v>
      </c>
      <c r="N157" s="25">
        <f t="shared" si="71"/>
        <v>0</v>
      </c>
      <c r="O157" s="27">
        <f t="shared" si="72"/>
        <v>0</v>
      </c>
      <c r="P157" s="27">
        <f t="shared" si="73"/>
        <v>0</v>
      </c>
      <c r="Q157" s="25">
        <f t="shared" si="74"/>
        <v>0</v>
      </c>
      <c r="R157" s="25">
        <f t="shared" si="75"/>
        <v>0</v>
      </c>
      <c r="S157" s="25">
        <f t="shared" si="76"/>
        <v>0</v>
      </c>
      <c r="T157" s="25">
        <f t="shared" si="77"/>
        <v>0</v>
      </c>
      <c r="U157" s="25">
        <f t="shared" si="78"/>
        <v>158</v>
      </c>
      <c r="V157" s="25">
        <f t="shared" si="79"/>
        <v>158</v>
      </c>
      <c r="W157" s="25">
        <f t="shared" si="80"/>
        <v>217</v>
      </c>
      <c r="X157" s="25">
        <f t="shared" si="81"/>
        <v>217</v>
      </c>
      <c r="Y157" s="25">
        <f t="shared" si="82"/>
        <v>133</v>
      </c>
      <c r="Z157" s="25">
        <f t="shared" si="83"/>
        <v>133</v>
      </c>
      <c r="AA157" s="25">
        <f t="shared" si="84"/>
        <v>254</v>
      </c>
      <c r="AB157" s="25">
        <f t="shared" si="85"/>
        <v>254</v>
      </c>
      <c r="AC157" s="25">
        <f t="shared" si="86"/>
        <v>32</v>
      </c>
      <c r="AD157" s="25">
        <f t="shared" si="87"/>
        <v>32</v>
      </c>
      <c r="AE157" s="25">
        <f t="shared" si="88"/>
        <v>72</v>
      </c>
      <c r="AF157" s="27">
        <f t="shared" si="89"/>
        <v>72</v>
      </c>
      <c r="AG157" s="27">
        <f t="shared" si="90"/>
        <v>0</v>
      </c>
      <c r="AH157" s="27">
        <f t="shared" si="91"/>
        <v>0</v>
      </c>
      <c r="AI157" s="27">
        <f t="shared" si="92"/>
        <v>0</v>
      </c>
      <c r="AJ157" s="27">
        <f t="shared" si="93"/>
        <v>0</v>
      </c>
      <c r="AK157" s="26">
        <f>SUM(Tabela4[[#This Row],[1º ano  LP]:[Questionário Contextual Estudante]])</f>
        <v>1732</v>
      </c>
      <c r="AM157">
        <f>IFERROR(IF(VLOOKUP(Tabela4[[#This Row],[Designação]],BW:BX,2,0)="SIM",SUM(AR157:AU157)+(4*(SUM(BH157:BK157))),0),0)</f>
        <v>0</v>
      </c>
      <c r="AN157">
        <f>IFERROR(IF(VLOOKUP(Tabela4[[#This Row],[Designação]],BW:BX,2,0)="SIM",SUM(AV157:BC157)+(4*(SUM(BL157:BS157))),0),0)</f>
        <v>0</v>
      </c>
      <c r="AO157">
        <f>IFERROR(VLOOKUP(Tabela4[[#This Row],[Designação]],BW:BX,2,0),0)</f>
        <v>0</v>
      </c>
      <c r="AP157" t="str">
        <f>IF(Tabela4[[#This Row],[Designação]]=AQ157,"SIM","NÃO")</f>
        <v>SIM</v>
      </c>
      <c r="AQ157" s="38">
        <v>312002</v>
      </c>
      <c r="AW157">
        <v>138</v>
      </c>
      <c r="AX157">
        <v>197</v>
      </c>
      <c r="AY157">
        <v>121</v>
      </c>
      <c r="AZ157">
        <v>230</v>
      </c>
      <c r="BA157">
        <v>28</v>
      </c>
      <c r="BB157">
        <v>64</v>
      </c>
      <c r="BD157">
        <v>778</v>
      </c>
      <c r="BF157" t="str">
        <f t="shared" si="94"/>
        <v>sim</v>
      </c>
      <c r="BG157" s="38">
        <v>312002</v>
      </c>
      <c r="BM157">
        <v>5</v>
      </c>
      <c r="BN157">
        <v>5</v>
      </c>
      <c r="BO157">
        <v>3</v>
      </c>
      <c r="BP157">
        <v>6</v>
      </c>
      <c r="BQ157">
        <v>1</v>
      </c>
      <c r="BR157">
        <v>2</v>
      </c>
      <c r="BT157">
        <v>22</v>
      </c>
      <c r="BW157">
        <v>833033</v>
      </c>
      <c r="BX157" t="s">
        <v>1054</v>
      </c>
    </row>
    <row r="158" spans="2:76" x14ac:dyDescent="0.25">
      <c r="B158" s="22">
        <v>3</v>
      </c>
      <c r="C158" s="28">
        <v>312003</v>
      </c>
      <c r="D158" s="24" t="s">
        <v>191</v>
      </c>
      <c r="E158" s="25">
        <f t="shared" si="64"/>
        <v>57</v>
      </c>
      <c r="F158" s="25">
        <f>Tabela4[[#This Row],[1º ano  LP]]</f>
        <v>57</v>
      </c>
      <c r="G158" s="27">
        <f t="shared" si="65"/>
        <v>4</v>
      </c>
      <c r="H158" s="27">
        <f>Tabela4[[#This Row],[1º ano - APLICADOR LP]]</f>
        <v>4</v>
      </c>
      <c r="I158" s="25">
        <f t="shared" si="66"/>
        <v>69</v>
      </c>
      <c r="J158" s="25">
        <f t="shared" si="67"/>
        <v>69</v>
      </c>
      <c r="K158" s="27">
        <f t="shared" si="68"/>
        <v>4</v>
      </c>
      <c r="L158" s="27">
        <f t="shared" si="69"/>
        <v>4</v>
      </c>
      <c r="M158" s="25">
        <f t="shared" si="70"/>
        <v>65</v>
      </c>
      <c r="N158" s="25">
        <f t="shared" si="71"/>
        <v>65</v>
      </c>
      <c r="O158" s="27">
        <f t="shared" si="72"/>
        <v>4</v>
      </c>
      <c r="P158" s="27">
        <f t="shared" si="73"/>
        <v>4</v>
      </c>
      <c r="Q158" s="25">
        <f t="shared" si="74"/>
        <v>0</v>
      </c>
      <c r="R158" s="25">
        <f t="shared" si="75"/>
        <v>0</v>
      </c>
      <c r="S158" s="25">
        <f t="shared" si="76"/>
        <v>0</v>
      </c>
      <c r="T158" s="25">
        <f t="shared" si="77"/>
        <v>0</v>
      </c>
      <c r="U158" s="25">
        <f t="shared" si="78"/>
        <v>0</v>
      </c>
      <c r="V158" s="25">
        <f t="shared" si="79"/>
        <v>0</v>
      </c>
      <c r="W158" s="25">
        <f t="shared" si="80"/>
        <v>0</v>
      </c>
      <c r="X158" s="25">
        <f t="shared" si="81"/>
        <v>0</v>
      </c>
      <c r="Y158" s="25">
        <f t="shared" si="82"/>
        <v>0</v>
      </c>
      <c r="Z158" s="25">
        <f t="shared" si="83"/>
        <v>0</v>
      </c>
      <c r="AA158" s="25">
        <f t="shared" si="84"/>
        <v>0</v>
      </c>
      <c r="AB158" s="25">
        <f t="shared" si="85"/>
        <v>0</v>
      </c>
      <c r="AC158" s="25">
        <f t="shared" si="86"/>
        <v>0</v>
      </c>
      <c r="AD158" s="25">
        <f t="shared" si="87"/>
        <v>0</v>
      </c>
      <c r="AE158" s="25">
        <f t="shared" si="88"/>
        <v>0</v>
      </c>
      <c r="AF158" s="27">
        <f t="shared" si="89"/>
        <v>0</v>
      </c>
      <c r="AG158" s="27">
        <f t="shared" si="90"/>
        <v>0</v>
      </c>
      <c r="AH158" s="27">
        <f t="shared" si="91"/>
        <v>0</v>
      </c>
      <c r="AI158" s="27">
        <f t="shared" si="92"/>
        <v>0</v>
      </c>
      <c r="AJ158" s="27">
        <f t="shared" si="93"/>
        <v>0</v>
      </c>
      <c r="AK158" s="26">
        <f>SUM(Tabela4[[#This Row],[1º ano  LP]:[Questionário Contextual Estudante]])</f>
        <v>406</v>
      </c>
      <c r="AM158">
        <f>IFERROR(IF(VLOOKUP(Tabela4[[#This Row],[Designação]],BW:BX,2,0)="SIM",SUM(AR158:AU158)+(4*(SUM(BH158:BK158))),0),0)</f>
        <v>0</v>
      </c>
      <c r="AN158">
        <f>IFERROR(IF(VLOOKUP(Tabela4[[#This Row],[Designação]],BW:BX,2,0)="SIM",SUM(AV158:BC158)+(4*(SUM(BL158:BS158))),0),0)</f>
        <v>0</v>
      </c>
      <c r="AO158">
        <f>IFERROR(VLOOKUP(Tabela4[[#This Row],[Designação]],BW:BX,2,0),0)</f>
        <v>0</v>
      </c>
      <c r="AP158" t="str">
        <f>IF(Tabela4[[#This Row],[Designação]]=AQ158,"SIM","NÃO")</f>
        <v>SIM</v>
      </c>
      <c r="AQ158" s="38">
        <v>312003</v>
      </c>
      <c r="AR158">
        <v>49</v>
      </c>
      <c r="AS158">
        <v>61</v>
      </c>
      <c r="AT158">
        <v>57</v>
      </c>
      <c r="BD158">
        <v>167</v>
      </c>
      <c r="BF158" t="str">
        <f t="shared" si="94"/>
        <v>sim</v>
      </c>
      <c r="BG158" s="38">
        <v>312003</v>
      </c>
      <c r="BH158">
        <v>2</v>
      </c>
      <c r="BI158">
        <v>2</v>
      </c>
      <c r="BJ158">
        <v>2</v>
      </c>
      <c r="BT158">
        <v>6</v>
      </c>
      <c r="BW158" s="47">
        <v>918002</v>
      </c>
      <c r="BX158" s="47" t="s">
        <v>1054</v>
      </c>
    </row>
    <row r="159" spans="2:76" x14ac:dyDescent="0.25">
      <c r="B159" s="22">
        <v>3</v>
      </c>
      <c r="C159" s="23">
        <v>312004</v>
      </c>
      <c r="D159" s="24" t="s">
        <v>192</v>
      </c>
      <c r="E159" s="25">
        <f t="shared" si="64"/>
        <v>0</v>
      </c>
      <c r="F159" s="25">
        <f>Tabela4[[#This Row],[1º ano  LP]]</f>
        <v>0</v>
      </c>
      <c r="G159" s="27">
        <f t="shared" si="65"/>
        <v>0</v>
      </c>
      <c r="H159" s="27">
        <f>Tabela4[[#This Row],[1º ano - APLICADOR LP]]</f>
        <v>0</v>
      </c>
      <c r="I159" s="25">
        <f t="shared" si="66"/>
        <v>0</v>
      </c>
      <c r="J159" s="25">
        <f t="shared" si="67"/>
        <v>0</v>
      </c>
      <c r="K159" s="27">
        <f t="shared" si="68"/>
        <v>0</v>
      </c>
      <c r="L159" s="27">
        <f t="shared" si="69"/>
        <v>0</v>
      </c>
      <c r="M159" s="25">
        <f t="shared" si="70"/>
        <v>0</v>
      </c>
      <c r="N159" s="25">
        <f t="shared" si="71"/>
        <v>0</v>
      </c>
      <c r="O159" s="27">
        <f t="shared" si="72"/>
        <v>0</v>
      </c>
      <c r="P159" s="27">
        <f t="shared" si="73"/>
        <v>0</v>
      </c>
      <c r="Q159" s="25">
        <f t="shared" si="74"/>
        <v>0</v>
      </c>
      <c r="R159" s="25">
        <f t="shared" si="75"/>
        <v>0</v>
      </c>
      <c r="S159" s="25">
        <f t="shared" si="76"/>
        <v>0</v>
      </c>
      <c r="T159" s="25">
        <f t="shared" si="77"/>
        <v>0</v>
      </c>
      <c r="U159" s="25">
        <f t="shared" si="78"/>
        <v>222</v>
      </c>
      <c r="V159" s="25">
        <f t="shared" si="79"/>
        <v>222</v>
      </c>
      <c r="W159" s="25">
        <f t="shared" si="80"/>
        <v>210</v>
      </c>
      <c r="X159" s="25">
        <f t="shared" si="81"/>
        <v>210</v>
      </c>
      <c r="Y159" s="25">
        <f t="shared" si="82"/>
        <v>192</v>
      </c>
      <c r="Z159" s="25">
        <f t="shared" si="83"/>
        <v>192</v>
      </c>
      <c r="AA159" s="25">
        <f t="shared" si="84"/>
        <v>126</v>
      </c>
      <c r="AB159" s="25">
        <f t="shared" si="85"/>
        <v>126</v>
      </c>
      <c r="AC159" s="25">
        <f t="shared" si="86"/>
        <v>30</v>
      </c>
      <c r="AD159" s="25">
        <f t="shared" si="87"/>
        <v>30</v>
      </c>
      <c r="AE159" s="25">
        <f t="shared" si="88"/>
        <v>119</v>
      </c>
      <c r="AF159" s="27">
        <f t="shared" si="89"/>
        <v>119</v>
      </c>
      <c r="AG159" s="27">
        <f t="shared" si="90"/>
        <v>0</v>
      </c>
      <c r="AH159" s="27">
        <f t="shared" si="91"/>
        <v>0</v>
      </c>
      <c r="AI159" s="27">
        <f t="shared" si="92"/>
        <v>0</v>
      </c>
      <c r="AJ159" s="27">
        <f t="shared" si="93"/>
        <v>899</v>
      </c>
      <c r="AK159" s="26">
        <f>SUM(Tabela4[[#This Row],[1º ano  LP]:[Questionário Contextual Estudante]])</f>
        <v>2697</v>
      </c>
      <c r="AM159">
        <f>IFERROR(IF(VLOOKUP(Tabela4[[#This Row],[Designação]],BW:BX,2,0)="SIM",SUM(AR159:AU159)+(4*(SUM(BH159:BK159))),0),0)</f>
        <v>0</v>
      </c>
      <c r="AN159">
        <f>IFERROR(IF(VLOOKUP(Tabela4[[#This Row],[Designação]],BW:BX,2,0)="SIM",SUM(AV159:BC159)+(4*(SUM(BL159:BS159))),0),0)</f>
        <v>899</v>
      </c>
      <c r="AO159" t="str">
        <f>IFERROR(VLOOKUP(Tabela4[[#This Row],[Designação]],BW:BX,2,0),0)</f>
        <v>SIM</v>
      </c>
      <c r="AP159" t="str">
        <f>IF(Tabela4[[#This Row],[Designação]]=AQ159,"SIM","NÃO")</f>
        <v>SIM</v>
      </c>
      <c r="AQ159" s="38">
        <v>312004</v>
      </c>
      <c r="AW159">
        <v>198</v>
      </c>
      <c r="AX159">
        <v>190</v>
      </c>
      <c r="AY159">
        <v>172</v>
      </c>
      <c r="AZ159">
        <v>114</v>
      </c>
      <c r="BA159">
        <v>26</v>
      </c>
      <c r="BB159">
        <v>103</v>
      </c>
      <c r="BD159">
        <v>803</v>
      </c>
      <c r="BF159" t="str">
        <f t="shared" si="94"/>
        <v>sim</v>
      </c>
      <c r="BG159" s="38">
        <v>312004</v>
      </c>
      <c r="BM159">
        <v>6</v>
      </c>
      <c r="BN159">
        <v>5</v>
      </c>
      <c r="BO159">
        <v>5</v>
      </c>
      <c r="BP159">
        <v>3</v>
      </c>
      <c r="BQ159">
        <v>1</v>
      </c>
      <c r="BR159">
        <v>4</v>
      </c>
      <c r="BT159">
        <v>24</v>
      </c>
      <c r="BW159">
        <v>918005</v>
      </c>
      <c r="BX159" t="s">
        <v>1054</v>
      </c>
    </row>
    <row r="160" spans="2:76" x14ac:dyDescent="0.25">
      <c r="B160" s="22">
        <v>3</v>
      </c>
      <c r="C160" s="23">
        <v>312005</v>
      </c>
      <c r="D160" s="24" t="s">
        <v>193</v>
      </c>
      <c r="E160" s="25">
        <f t="shared" si="64"/>
        <v>53</v>
      </c>
      <c r="F160" s="25">
        <f>Tabela4[[#This Row],[1º ano  LP]]</f>
        <v>53</v>
      </c>
      <c r="G160" s="27">
        <f t="shared" si="65"/>
        <v>4</v>
      </c>
      <c r="H160" s="27">
        <f>Tabela4[[#This Row],[1º ano - APLICADOR LP]]</f>
        <v>4</v>
      </c>
      <c r="I160" s="25">
        <f t="shared" si="66"/>
        <v>98</v>
      </c>
      <c r="J160" s="25">
        <f t="shared" si="67"/>
        <v>98</v>
      </c>
      <c r="K160" s="27">
        <f t="shared" si="68"/>
        <v>6</v>
      </c>
      <c r="L160" s="27">
        <f t="shared" si="69"/>
        <v>6</v>
      </c>
      <c r="M160" s="25">
        <f t="shared" si="70"/>
        <v>67</v>
      </c>
      <c r="N160" s="25">
        <f t="shared" si="71"/>
        <v>67</v>
      </c>
      <c r="O160" s="27">
        <f t="shared" si="72"/>
        <v>4</v>
      </c>
      <c r="P160" s="27">
        <f t="shared" si="73"/>
        <v>4</v>
      </c>
      <c r="Q160" s="25">
        <f t="shared" si="74"/>
        <v>127</v>
      </c>
      <c r="R160" s="25">
        <f t="shared" si="75"/>
        <v>127</v>
      </c>
      <c r="S160" s="25">
        <f t="shared" si="76"/>
        <v>111</v>
      </c>
      <c r="T160" s="25">
        <f t="shared" si="77"/>
        <v>111</v>
      </c>
      <c r="U160" s="25">
        <f t="shared" si="78"/>
        <v>0</v>
      </c>
      <c r="V160" s="25">
        <f t="shared" si="79"/>
        <v>0</v>
      </c>
      <c r="W160" s="25">
        <f t="shared" si="80"/>
        <v>0</v>
      </c>
      <c r="X160" s="25">
        <f t="shared" si="81"/>
        <v>0</v>
      </c>
      <c r="Y160" s="25">
        <f t="shared" si="82"/>
        <v>0</v>
      </c>
      <c r="Z160" s="25">
        <f t="shared" si="83"/>
        <v>0</v>
      </c>
      <c r="AA160" s="25">
        <f t="shared" si="84"/>
        <v>0</v>
      </c>
      <c r="AB160" s="25">
        <f t="shared" si="85"/>
        <v>0</v>
      </c>
      <c r="AC160" s="25">
        <f t="shared" si="86"/>
        <v>0</v>
      </c>
      <c r="AD160" s="25">
        <f t="shared" si="87"/>
        <v>0</v>
      </c>
      <c r="AE160" s="25">
        <f t="shared" si="88"/>
        <v>0</v>
      </c>
      <c r="AF160" s="27">
        <f t="shared" si="89"/>
        <v>0</v>
      </c>
      <c r="AG160" s="27">
        <f t="shared" si="90"/>
        <v>0</v>
      </c>
      <c r="AH160" s="27">
        <f t="shared" si="91"/>
        <v>0</v>
      </c>
      <c r="AI160" s="27">
        <f t="shared" si="92"/>
        <v>0</v>
      </c>
      <c r="AJ160" s="27">
        <f t="shared" si="93"/>
        <v>0</v>
      </c>
      <c r="AK160" s="26">
        <f>SUM(Tabela4[[#This Row],[1º ano  LP]:[Questionário Contextual Estudante]])</f>
        <v>940</v>
      </c>
      <c r="AM160">
        <f>IFERROR(IF(VLOOKUP(Tabela4[[#This Row],[Designação]],BW:BX,2,0)="SIM",SUM(AR160:AU160)+(4*(SUM(BH160:BK160))),0),0)</f>
        <v>0</v>
      </c>
      <c r="AN160">
        <f>IFERROR(IF(VLOOKUP(Tabela4[[#This Row],[Designação]],BW:BX,2,0)="SIM",SUM(AV160:BC160)+(4*(SUM(BL160:BS160))),0),0)</f>
        <v>0</v>
      </c>
      <c r="AO160">
        <f>IFERROR(VLOOKUP(Tabela4[[#This Row],[Designação]],BW:BX,2,0),0)</f>
        <v>0</v>
      </c>
      <c r="AP160" t="str">
        <f>IF(Tabela4[[#This Row],[Designação]]=AQ160,"SIM","NÃO")</f>
        <v>SIM</v>
      </c>
      <c r="AQ160" s="38">
        <v>312005</v>
      </c>
      <c r="AR160">
        <v>45</v>
      </c>
      <c r="AS160">
        <v>86</v>
      </c>
      <c r="AT160">
        <v>59</v>
      </c>
      <c r="AU160">
        <v>111</v>
      </c>
      <c r="AV160">
        <v>99</v>
      </c>
      <c r="BD160">
        <v>400</v>
      </c>
      <c r="BF160" t="str">
        <f t="shared" si="94"/>
        <v>sim</v>
      </c>
      <c r="BG160" s="38">
        <v>312005</v>
      </c>
      <c r="BH160">
        <v>2</v>
      </c>
      <c r="BI160">
        <v>3</v>
      </c>
      <c r="BJ160">
        <v>2</v>
      </c>
      <c r="BK160">
        <v>4</v>
      </c>
      <c r="BL160">
        <v>3</v>
      </c>
      <c r="BT160">
        <v>14</v>
      </c>
      <c r="BW160" s="47">
        <v>918012</v>
      </c>
      <c r="BX160" s="47" t="s">
        <v>1054</v>
      </c>
    </row>
    <row r="161" spans="2:76" x14ac:dyDescent="0.25">
      <c r="B161" s="22">
        <v>3</v>
      </c>
      <c r="C161" s="23">
        <v>312006</v>
      </c>
      <c r="D161" s="24" t="s">
        <v>194</v>
      </c>
      <c r="E161" s="25">
        <f t="shared" si="64"/>
        <v>0</v>
      </c>
      <c r="F161" s="25">
        <f>Tabela4[[#This Row],[1º ano  LP]]</f>
        <v>0</v>
      </c>
      <c r="G161" s="27">
        <f t="shared" si="65"/>
        <v>0</v>
      </c>
      <c r="H161" s="27">
        <f>Tabela4[[#This Row],[1º ano - APLICADOR LP]]</f>
        <v>0</v>
      </c>
      <c r="I161" s="25">
        <f t="shared" si="66"/>
        <v>0</v>
      </c>
      <c r="J161" s="25">
        <f t="shared" si="67"/>
        <v>0</v>
      </c>
      <c r="K161" s="27">
        <f t="shared" si="68"/>
        <v>0</v>
      </c>
      <c r="L161" s="27">
        <f t="shared" si="69"/>
        <v>0</v>
      </c>
      <c r="M161" s="25">
        <f t="shared" si="70"/>
        <v>0</v>
      </c>
      <c r="N161" s="25">
        <f t="shared" si="71"/>
        <v>0</v>
      </c>
      <c r="O161" s="27">
        <f t="shared" si="72"/>
        <v>0</v>
      </c>
      <c r="P161" s="27">
        <f t="shared" si="73"/>
        <v>0</v>
      </c>
      <c r="Q161" s="25">
        <f t="shared" si="74"/>
        <v>0</v>
      </c>
      <c r="R161" s="25">
        <f t="shared" si="75"/>
        <v>0</v>
      </c>
      <c r="S161" s="25">
        <f t="shared" si="76"/>
        <v>0</v>
      </c>
      <c r="T161" s="25">
        <f t="shared" si="77"/>
        <v>0</v>
      </c>
      <c r="U161" s="25">
        <f t="shared" si="78"/>
        <v>188</v>
      </c>
      <c r="V161" s="25">
        <f t="shared" si="79"/>
        <v>188</v>
      </c>
      <c r="W161" s="25">
        <f t="shared" si="80"/>
        <v>175</v>
      </c>
      <c r="X161" s="25">
        <f t="shared" si="81"/>
        <v>175</v>
      </c>
      <c r="Y161" s="25">
        <f t="shared" si="82"/>
        <v>241</v>
      </c>
      <c r="Z161" s="25">
        <f t="shared" si="83"/>
        <v>241</v>
      </c>
      <c r="AA161" s="25">
        <f t="shared" si="84"/>
        <v>131</v>
      </c>
      <c r="AB161" s="25">
        <f t="shared" si="85"/>
        <v>131</v>
      </c>
      <c r="AC161" s="25">
        <f t="shared" si="86"/>
        <v>0</v>
      </c>
      <c r="AD161" s="25">
        <f t="shared" si="87"/>
        <v>0</v>
      </c>
      <c r="AE161" s="25">
        <f t="shared" si="88"/>
        <v>118</v>
      </c>
      <c r="AF161" s="27">
        <f t="shared" si="89"/>
        <v>118</v>
      </c>
      <c r="AG161" s="27">
        <f t="shared" si="90"/>
        <v>36</v>
      </c>
      <c r="AH161" s="27">
        <f t="shared" si="91"/>
        <v>36</v>
      </c>
      <c r="AI161" s="27">
        <f t="shared" si="92"/>
        <v>0</v>
      </c>
      <c r="AJ161" s="27">
        <f t="shared" si="93"/>
        <v>0</v>
      </c>
      <c r="AK161" s="26">
        <f>SUM(Tabela4[[#This Row],[1º ano  LP]:[Questionário Contextual Estudante]])</f>
        <v>1778</v>
      </c>
      <c r="AM161">
        <f>IFERROR(IF(VLOOKUP(Tabela4[[#This Row],[Designação]],BW:BX,2,0)="SIM",SUM(AR161:AU161)+(4*(SUM(BH161:BK161))),0),0)</f>
        <v>0</v>
      </c>
      <c r="AN161">
        <f>IFERROR(IF(VLOOKUP(Tabela4[[#This Row],[Designação]],BW:BX,2,0)="SIM",SUM(AV161:BC161)+(4*(SUM(BL161:BS161))),0),0)</f>
        <v>0</v>
      </c>
      <c r="AO161">
        <f>IFERROR(VLOOKUP(Tabela4[[#This Row],[Designação]],BW:BX,2,0),0)</f>
        <v>0</v>
      </c>
      <c r="AP161" t="str">
        <f>IF(Tabela4[[#This Row],[Designação]]=AQ161,"SIM","NÃO")</f>
        <v>SIM</v>
      </c>
      <c r="AQ161" s="38">
        <v>312006</v>
      </c>
      <c r="AW161">
        <v>168</v>
      </c>
      <c r="AX161">
        <v>159</v>
      </c>
      <c r="AY161">
        <v>217</v>
      </c>
      <c r="AZ161">
        <v>119</v>
      </c>
      <c r="BB161">
        <v>102</v>
      </c>
      <c r="BC161">
        <v>32</v>
      </c>
      <c r="BD161">
        <v>797</v>
      </c>
      <c r="BF161" t="str">
        <f t="shared" si="94"/>
        <v>sim</v>
      </c>
      <c r="BG161" s="38">
        <v>312006</v>
      </c>
      <c r="BM161">
        <v>5</v>
      </c>
      <c r="BN161">
        <v>4</v>
      </c>
      <c r="BO161">
        <v>6</v>
      </c>
      <c r="BP161">
        <v>3</v>
      </c>
      <c r="BR161">
        <v>4</v>
      </c>
      <c r="BS161">
        <v>1</v>
      </c>
      <c r="BT161">
        <v>23</v>
      </c>
      <c r="BW161">
        <v>918016</v>
      </c>
      <c r="BX161" t="s">
        <v>1054</v>
      </c>
    </row>
    <row r="162" spans="2:76" x14ac:dyDescent="0.25">
      <c r="B162" s="22">
        <v>3</v>
      </c>
      <c r="C162" s="23">
        <v>312008</v>
      </c>
      <c r="D162" s="24" t="s">
        <v>195</v>
      </c>
      <c r="E162" s="25">
        <f t="shared" si="64"/>
        <v>30</v>
      </c>
      <c r="F162" s="25">
        <f>Tabela4[[#This Row],[1º ano  LP]]</f>
        <v>30</v>
      </c>
      <c r="G162" s="27">
        <f t="shared" si="65"/>
        <v>2</v>
      </c>
      <c r="H162" s="27">
        <f>Tabela4[[#This Row],[1º ano - APLICADOR LP]]</f>
        <v>2</v>
      </c>
      <c r="I162" s="25">
        <f t="shared" si="66"/>
        <v>69</v>
      </c>
      <c r="J162" s="25">
        <f t="shared" si="67"/>
        <v>69</v>
      </c>
      <c r="K162" s="27">
        <f t="shared" si="68"/>
        <v>4</v>
      </c>
      <c r="L162" s="27">
        <f t="shared" si="69"/>
        <v>4</v>
      </c>
      <c r="M162" s="25">
        <f t="shared" si="70"/>
        <v>74</v>
      </c>
      <c r="N162" s="25">
        <f t="shared" si="71"/>
        <v>74</v>
      </c>
      <c r="O162" s="27">
        <f t="shared" si="72"/>
        <v>4</v>
      </c>
      <c r="P162" s="27">
        <f t="shared" si="73"/>
        <v>4</v>
      </c>
      <c r="Q162" s="25">
        <f t="shared" si="74"/>
        <v>42</v>
      </c>
      <c r="R162" s="25">
        <f t="shared" si="75"/>
        <v>42</v>
      </c>
      <c r="S162" s="25">
        <f t="shared" si="76"/>
        <v>75</v>
      </c>
      <c r="T162" s="25">
        <f t="shared" si="77"/>
        <v>75</v>
      </c>
      <c r="U162" s="25">
        <f t="shared" si="78"/>
        <v>0</v>
      </c>
      <c r="V162" s="25">
        <f t="shared" si="79"/>
        <v>0</v>
      </c>
      <c r="W162" s="25">
        <f t="shared" si="80"/>
        <v>0</v>
      </c>
      <c r="X162" s="25">
        <f t="shared" si="81"/>
        <v>0</v>
      </c>
      <c r="Y162" s="25">
        <f t="shared" si="82"/>
        <v>0</v>
      </c>
      <c r="Z162" s="25">
        <f t="shared" si="83"/>
        <v>0</v>
      </c>
      <c r="AA162" s="25">
        <f t="shared" si="84"/>
        <v>0</v>
      </c>
      <c r="AB162" s="25">
        <f t="shared" si="85"/>
        <v>0</v>
      </c>
      <c r="AC162" s="25">
        <f t="shared" si="86"/>
        <v>0</v>
      </c>
      <c r="AD162" s="25">
        <f t="shared" si="87"/>
        <v>0</v>
      </c>
      <c r="AE162" s="25">
        <f t="shared" si="88"/>
        <v>0</v>
      </c>
      <c r="AF162" s="27">
        <f t="shared" si="89"/>
        <v>0</v>
      </c>
      <c r="AG162" s="27">
        <f t="shared" si="90"/>
        <v>0</v>
      </c>
      <c r="AH162" s="27">
        <f t="shared" si="91"/>
        <v>0</v>
      </c>
      <c r="AI162" s="27">
        <f t="shared" si="92"/>
        <v>0</v>
      </c>
      <c r="AJ162" s="27">
        <f t="shared" si="93"/>
        <v>0</v>
      </c>
      <c r="AK162" s="26">
        <f>SUM(Tabela4[[#This Row],[1º ano  LP]:[Questionário Contextual Estudante]])</f>
        <v>600</v>
      </c>
      <c r="AM162">
        <f>IFERROR(IF(VLOOKUP(Tabela4[[#This Row],[Designação]],BW:BX,2,0)="SIM",SUM(AR162:AU162)+(4*(SUM(BH162:BK162))),0),0)</f>
        <v>0</v>
      </c>
      <c r="AN162">
        <f>IFERROR(IF(VLOOKUP(Tabela4[[#This Row],[Designação]],BW:BX,2,0)="SIM",SUM(AV162:BC162)+(4*(SUM(BL162:BS162))),0),0)</f>
        <v>0</v>
      </c>
      <c r="AO162">
        <f>IFERROR(VLOOKUP(Tabela4[[#This Row],[Designação]],BW:BX,2,0),0)</f>
        <v>0</v>
      </c>
      <c r="AP162" t="str">
        <f>IF(Tabela4[[#This Row],[Designação]]=AQ162,"SIM","NÃO")</f>
        <v>SIM</v>
      </c>
      <c r="AQ162" s="38">
        <v>312008</v>
      </c>
      <c r="AR162">
        <v>26</v>
      </c>
      <c r="AS162">
        <v>61</v>
      </c>
      <c r="AT162">
        <v>66</v>
      </c>
      <c r="AU162">
        <v>38</v>
      </c>
      <c r="AV162">
        <v>67</v>
      </c>
      <c r="BD162">
        <v>258</v>
      </c>
      <c r="BF162" t="str">
        <f t="shared" si="94"/>
        <v>sim</v>
      </c>
      <c r="BG162" s="38">
        <v>312008</v>
      </c>
      <c r="BH162">
        <v>1</v>
      </c>
      <c r="BI162">
        <v>2</v>
      </c>
      <c r="BJ162">
        <v>2</v>
      </c>
      <c r="BK162">
        <v>1</v>
      </c>
      <c r="BL162">
        <v>2</v>
      </c>
      <c r="BT162">
        <v>8</v>
      </c>
      <c r="BW162" s="47">
        <v>918019</v>
      </c>
      <c r="BX162" s="47" t="s">
        <v>1054</v>
      </c>
    </row>
    <row r="163" spans="2:76" x14ac:dyDescent="0.25">
      <c r="B163" s="22">
        <v>3</v>
      </c>
      <c r="C163" s="23">
        <v>312009</v>
      </c>
      <c r="D163" s="24" t="s">
        <v>196</v>
      </c>
      <c r="E163" s="25">
        <f t="shared" si="64"/>
        <v>0</v>
      </c>
      <c r="F163" s="25">
        <f>Tabela4[[#This Row],[1º ano  LP]]</f>
        <v>0</v>
      </c>
      <c r="G163" s="27">
        <f t="shared" si="65"/>
        <v>0</v>
      </c>
      <c r="H163" s="27">
        <f>Tabela4[[#This Row],[1º ano - APLICADOR LP]]</f>
        <v>0</v>
      </c>
      <c r="I163" s="25">
        <f t="shared" si="66"/>
        <v>0</v>
      </c>
      <c r="J163" s="25">
        <f t="shared" si="67"/>
        <v>0</v>
      </c>
      <c r="K163" s="27">
        <f t="shared" si="68"/>
        <v>0</v>
      </c>
      <c r="L163" s="27">
        <f t="shared" si="69"/>
        <v>0</v>
      </c>
      <c r="M163" s="25">
        <f t="shared" si="70"/>
        <v>0</v>
      </c>
      <c r="N163" s="25">
        <f t="shared" si="71"/>
        <v>0</v>
      </c>
      <c r="O163" s="27">
        <f t="shared" si="72"/>
        <v>0</v>
      </c>
      <c r="P163" s="27">
        <f t="shared" si="73"/>
        <v>0</v>
      </c>
      <c r="Q163" s="25">
        <f t="shared" si="74"/>
        <v>0</v>
      </c>
      <c r="R163" s="25">
        <f t="shared" si="75"/>
        <v>0</v>
      </c>
      <c r="S163" s="25">
        <f t="shared" si="76"/>
        <v>0</v>
      </c>
      <c r="T163" s="25">
        <f t="shared" si="77"/>
        <v>0</v>
      </c>
      <c r="U163" s="25">
        <f t="shared" si="78"/>
        <v>130</v>
      </c>
      <c r="V163" s="25">
        <f t="shared" si="79"/>
        <v>130</v>
      </c>
      <c r="W163" s="25">
        <f t="shared" si="80"/>
        <v>104</v>
      </c>
      <c r="X163" s="25">
        <f t="shared" si="81"/>
        <v>104</v>
      </c>
      <c r="Y163" s="25">
        <f t="shared" si="82"/>
        <v>82</v>
      </c>
      <c r="Z163" s="25">
        <f t="shared" si="83"/>
        <v>82</v>
      </c>
      <c r="AA163" s="25">
        <f t="shared" si="84"/>
        <v>33</v>
      </c>
      <c r="AB163" s="25">
        <f t="shared" si="85"/>
        <v>33</v>
      </c>
      <c r="AC163" s="25">
        <f t="shared" si="86"/>
        <v>0</v>
      </c>
      <c r="AD163" s="25">
        <f t="shared" si="87"/>
        <v>0</v>
      </c>
      <c r="AE163" s="25">
        <f t="shared" si="88"/>
        <v>51</v>
      </c>
      <c r="AF163" s="27">
        <f t="shared" si="89"/>
        <v>51</v>
      </c>
      <c r="AG163" s="27">
        <f t="shared" si="90"/>
        <v>34</v>
      </c>
      <c r="AH163" s="27">
        <f t="shared" si="91"/>
        <v>34</v>
      </c>
      <c r="AI163" s="27">
        <f t="shared" si="92"/>
        <v>0</v>
      </c>
      <c r="AJ163" s="27">
        <f t="shared" si="93"/>
        <v>0</v>
      </c>
      <c r="AK163" s="26">
        <f>SUM(Tabela4[[#This Row],[1º ano  LP]:[Questionário Contextual Estudante]])</f>
        <v>868</v>
      </c>
      <c r="AM163">
        <f>IFERROR(IF(VLOOKUP(Tabela4[[#This Row],[Designação]],BW:BX,2,0)="SIM",SUM(AR163:AU163)+(4*(SUM(BH163:BK163))),0),0)</f>
        <v>0</v>
      </c>
      <c r="AN163">
        <f>IFERROR(IF(VLOOKUP(Tabela4[[#This Row],[Designação]],BW:BX,2,0)="SIM",SUM(AV163:BC163)+(4*(SUM(BL163:BS163))),0),0)</f>
        <v>0</v>
      </c>
      <c r="AO163">
        <f>IFERROR(VLOOKUP(Tabela4[[#This Row],[Designação]],BW:BX,2,0),0)</f>
        <v>0</v>
      </c>
      <c r="AP163" t="str">
        <f>IF(Tabela4[[#This Row],[Designação]]=AQ163,"SIM","NÃO")</f>
        <v>SIM</v>
      </c>
      <c r="AQ163" s="38">
        <v>312009</v>
      </c>
      <c r="AW163">
        <v>114</v>
      </c>
      <c r="AX163">
        <v>92</v>
      </c>
      <c r="AY163">
        <v>74</v>
      </c>
      <c r="AZ163">
        <v>29</v>
      </c>
      <c r="BB163">
        <v>43</v>
      </c>
      <c r="BC163">
        <v>30</v>
      </c>
      <c r="BD163">
        <v>382</v>
      </c>
      <c r="BF163" t="str">
        <f t="shared" si="94"/>
        <v>sim</v>
      </c>
      <c r="BG163" s="38">
        <v>312009</v>
      </c>
      <c r="BM163">
        <v>4</v>
      </c>
      <c r="BN163">
        <v>3</v>
      </c>
      <c r="BO163">
        <v>2</v>
      </c>
      <c r="BP163">
        <v>1</v>
      </c>
      <c r="BR163">
        <v>2</v>
      </c>
      <c r="BS163">
        <v>1</v>
      </c>
      <c r="BT163">
        <v>13</v>
      </c>
      <c r="BW163">
        <v>918020</v>
      </c>
      <c r="BX163" t="s">
        <v>1054</v>
      </c>
    </row>
    <row r="164" spans="2:76" x14ac:dyDescent="0.25">
      <c r="B164" s="22">
        <v>3</v>
      </c>
      <c r="C164" s="23">
        <v>312010</v>
      </c>
      <c r="D164" s="24" t="s">
        <v>197</v>
      </c>
      <c r="E164" s="25">
        <f t="shared" si="64"/>
        <v>100</v>
      </c>
      <c r="F164" s="25">
        <f>Tabela4[[#This Row],[1º ano  LP]]</f>
        <v>100</v>
      </c>
      <c r="G164" s="27">
        <f t="shared" si="65"/>
        <v>6</v>
      </c>
      <c r="H164" s="27">
        <f>Tabela4[[#This Row],[1º ano - APLICADOR LP]]</f>
        <v>6</v>
      </c>
      <c r="I164" s="25">
        <f t="shared" si="66"/>
        <v>60</v>
      </c>
      <c r="J164" s="25">
        <f t="shared" si="67"/>
        <v>60</v>
      </c>
      <c r="K164" s="27">
        <f t="shared" si="68"/>
        <v>4</v>
      </c>
      <c r="L164" s="27">
        <f t="shared" si="69"/>
        <v>4</v>
      </c>
      <c r="M164" s="25">
        <f t="shared" si="70"/>
        <v>65</v>
      </c>
      <c r="N164" s="25">
        <f t="shared" si="71"/>
        <v>65</v>
      </c>
      <c r="O164" s="27">
        <f t="shared" si="72"/>
        <v>4</v>
      </c>
      <c r="P164" s="27">
        <f t="shared" si="73"/>
        <v>4</v>
      </c>
      <c r="Q164" s="25">
        <f t="shared" si="74"/>
        <v>0</v>
      </c>
      <c r="R164" s="25">
        <f t="shared" si="75"/>
        <v>0</v>
      </c>
      <c r="S164" s="25">
        <f t="shared" si="76"/>
        <v>0</v>
      </c>
      <c r="T164" s="25">
        <f t="shared" si="77"/>
        <v>0</v>
      </c>
      <c r="U164" s="25">
        <f t="shared" si="78"/>
        <v>0</v>
      </c>
      <c r="V164" s="25">
        <f t="shared" si="79"/>
        <v>0</v>
      </c>
      <c r="W164" s="25">
        <f t="shared" si="80"/>
        <v>0</v>
      </c>
      <c r="X164" s="25">
        <f t="shared" si="81"/>
        <v>0</v>
      </c>
      <c r="Y164" s="25">
        <f t="shared" si="82"/>
        <v>0</v>
      </c>
      <c r="Z164" s="25">
        <f t="shared" si="83"/>
        <v>0</v>
      </c>
      <c r="AA164" s="25">
        <f t="shared" si="84"/>
        <v>0</v>
      </c>
      <c r="AB164" s="25">
        <f t="shared" si="85"/>
        <v>0</v>
      </c>
      <c r="AC164" s="25">
        <f t="shared" si="86"/>
        <v>0</v>
      </c>
      <c r="AD164" s="25">
        <f t="shared" si="87"/>
        <v>0</v>
      </c>
      <c r="AE164" s="25">
        <f t="shared" si="88"/>
        <v>0</v>
      </c>
      <c r="AF164" s="27">
        <f t="shared" si="89"/>
        <v>0</v>
      </c>
      <c r="AG164" s="27">
        <f t="shared" si="90"/>
        <v>0</v>
      </c>
      <c r="AH164" s="27">
        <f t="shared" si="91"/>
        <v>0</v>
      </c>
      <c r="AI164" s="27">
        <f t="shared" si="92"/>
        <v>225</v>
      </c>
      <c r="AJ164" s="27">
        <f t="shared" si="93"/>
        <v>0</v>
      </c>
      <c r="AK164" s="26">
        <f>SUM(Tabela4[[#This Row],[1º ano  LP]:[Questionário Contextual Estudante]])</f>
        <v>703</v>
      </c>
      <c r="AM164">
        <f>IFERROR(IF(VLOOKUP(Tabela4[[#This Row],[Designação]],BW:BX,2,0)="SIM",SUM(AR164:AU164)+(4*(SUM(BH164:BK164))),0),0)</f>
        <v>225</v>
      </c>
      <c r="AN164">
        <f>IFERROR(IF(VLOOKUP(Tabela4[[#This Row],[Designação]],BW:BX,2,0)="SIM",SUM(AV164:BC164)+(4*(SUM(BL164:BS164))),0),0)</f>
        <v>0</v>
      </c>
      <c r="AO164" t="str">
        <f>IFERROR(VLOOKUP(Tabela4[[#This Row],[Designação]],BW:BX,2,0),0)</f>
        <v>SIM</v>
      </c>
      <c r="AP164" t="str">
        <f>IF(Tabela4[[#This Row],[Designação]]=AQ164,"SIM","NÃO")</f>
        <v>SIM</v>
      </c>
      <c r="AQ164" s="38">
        <v>312010</v>
      </c>
      <c r="AR164">
        <v>88</v>
      </c>
      <c r="AS164">
        <v>52</v>
      </c>
      <c r="AT164">
        <v>57</v>
      </c>
      <c r="BD164">
        <v>197</v>
      </c>
      <c r="BF164" t="str">
        <f t="shared" si="94"/>
        <v>sim</v>
      </c>
      <c r="BG164" s="38">
        <v>312010</v>
      </c>
      <c r="BH164">
        <v>3</v>
      </c>
      <c r="BI164">
        <v>2</v>
      </c>
      <c r="BJ164">
        <v>2</v>
      </c>
      <c r="BT164">
        <v>7</v>
      </c>
      <c r="BW164" s="47">
        <v>918021</v>
      </c>
      <c r="BX164" s="47" t="s">
        <v>1054</v>
      </c>
    </row>
    <row r="165" spans="2:76" x14ac:dyDescent="0.25">
      <c r="B165" s="22">
        <v>3</v>
      </c>
      <c r="C165" s="23">
        <v>312011</v>
      </c>
      <c r="D165" s="24" t="s">
        <v>198</v>
      </c>
      <c r="E165" s="25">
        <f t="shared" si="64"/>
        <v>62</v>
      </c>
      <c r="F165" s="25">
        <f>Tabela4[[#This Row],[1º ano  LP]]</f>
        <v>62</v>
      </c>
      <c r="G165" s="27">
        <f t="shared" si="65"/>
        <v>4</v>
      </c>
      <c r="H165" s="27">
        <f>Tabela4[[#This Row],[1º ano - APLICADOR LP]]</f>
        <v>4</v>
      </c>
      <c r="I165" s="25">
        <f t="shared" si="66"/>
        <v>70</v>
      </c>
      <c r="J165" s="25">
        <f t="shared" si="67"/>
        <v>70</v>
      </c>
      <c r="K165" s="27">
        <f t="shared" si="68"/>
        <v>4</v>
      </c>
      <c r="L165" s="27">
        <f t="shared" si="69"/>
        <v>4</v>
      </c>
      <c r="M165" s="25">
        <f t="shared" si="70"/>
        <v>135</v>
      </c>
      <c r="N165" s="25">
        <f t="shared" si="71"/>
        <v>135</v>
      </c>
      <c r="O165" s="27">
        <f t="shared" si="72"/>
        <v>8</v>
      </c>
      <c r="P165" s="27">
        <f t="shared" si="73"/>
        <v>8</v>
      </c>
      <c r="Q165" s="25">
        <f t="shared" si="74"/>
        <v>145</v>
      </c>
      <c r="R165" s="25">
        <f t="shared" si="75"/>
        <v>145</v>
      </c>
      <c r="S165" s="25">
        <f t="shared" si="76"/>
        <v>120</v>
      </c>
      <c r="T165" s="25">
        <f t="shared" si="77"/>
        <v>120</v>
      </c>
      <c r="U165" s="25">
        <f t="shared" si="78"/>
        <v>146</v>
      </c>
      <c r="V165" s="25">
        <f t="shared" si="79"/>
        <v>146</v>
      </c>
      <c r="W165" s="25">
        <f t="shared" si="80"/>
        <v>157</v>
      </c>
      <c r="X165" s="25">
        <f t="shared" si="81"/>
        <v>157</v>
      </c>
      <c r="Y165" s="25">
        <f t="shared" si="82"/>
        <v>85</v>
      </c>
      <c r="Z165" s="25">
        <f t="shared" si="83"/>
        <v>85</v>
      </c>
      <c r="AA165" s="25">
        <f t="shared" si="84"/>
        <v>71</v>
      </c>
      <c r="AB165" s="25">
        <f t="shared" si="85"/>
        <v>71</v>
      </c>
      <c r="AC165" s="25">
        <f t="shared" si="86"/>
        <v>0</v>
      </c>
      <c r="AD165" s="25">
        <f t="shared" si="87"/>
        <v>0</v>
      </c>
      <c r="AE165" s="25">
        <f t="shared" si="88"/>
        <v>87</v>
      </c>
      <c r="AF165" s="27">
        <f t="shared" si="89"/>
        <v>87</v>
      </c>
      <c r="AG165" s="27">
        <f t="shared" si="90"/>
        <v>0</v>
      </c>
      <c r="AH165" s="27">
        <f t="shared" si="91"/>
        <v>0</v>
      </c>
      <c r="AI165" s="27">
        <f t="shared" si="92"/>
        <v>0</v>
      </c>
      <c r="AJ165" s="27">
        <f t="shared" si="93"/>
        <v>0</v>
      </c>
      <c r="AK165" s="26">
        <f>SUM(Tabela4[[#This Row],[1º ano  LP]:[Questionário Contextual Estudante]])</f>
        <v>2188</v>
      </c>
      <c r="AM165">
        <f>IFERROR(IF(VLOOKUP(Tabela4[[#This Row],[Designação]],BW:BX,2,0)="SIM",SUM(AR165:AU165)+(4*(SUM(BH165:BK165))),0),0)</f>
        <v>0</v>
      </c>
      <c r="AN165">
        <f>IFERROR(IF(VLOOKUP(Tabela4[[#This Row],[Designação]],BW:BX,2,0)="SIM",SUM(AV165:BC165)+(4*(SUM(BL165:BS165))),0),0)</f>
        <v>0</v>
      </c>
      <c r="AO165">
        <f>IFERROR(VLOOKUP(Tabela4[[#This Row],[Designação]],BW:BX,2,0),0)</f>
        <v>0</v>
      </c>
      <c r="AP165" t="str">
        <f>IF(Tabela4[[#This Row],[Designação]]=AQ165,"SIM","NÃO")</f>
        <v>SIM</v>
      </c>
      <c r="AQ165" s="38">
        <v>312011</v>
      </c>
      <c r="AR165">
        <v>54</v>
      </c>
      <c r="AS165">
        <v>62</v>
      </c>
      <c r="AT165">
        <v>119</v>
      </c>
      <c r="AU165">
        <v>129</v>
      </c>
      <c r="AV165">
        <v>108</v>
      </c>
      <c r="AW165">
        <v>130</v>
      </c>
      <c r="AX165">
        <v>141</v>
      </c>
      <c r="AY165">
        <v>77</v>
      </c>
      <c r="AZ165">
        <v>63</v>
      </c>
      <c r="BB165">
        <v>75</v>
      </c>
      <c r="BD165">
        <v>958</v>
      </c>
      <c r="BF165" t="str">
        <f t="shared" si="94"/>
        <v>sim</v>
      </c>
      <c r="BG165" s="38">
        <v>312011</v>
      </c>
      <c r="BH165">
        <v>2</v>
      </c>
      <c r="BI165">
        <v>2</v>
      </c>
      <c r="BJ165">
        <v>4</v>
      </c>
      <c r="BK165">
        <v>4</v>
      </c>
      <c r="BL165">
        <v>3</v>
      </c>
      <c r="BM165">
        <v>4</v>
      </c>
      <c r="BN165">
        <v>4</v>
      </c>
      <c r="BO165">
        <v>2</v>
      </c>
      <c r="BP165">
        <v>2</v>
      </c>
      <c r="BR165">
        <v>3</v>
      </c>
      <c r="BT165">
        <v>30</v>
      </c>
      <c r="BW165">
        <v>918040</v>
      </c>
      <c r="BX165" t="s">
        <v>1054</v>
      </c>
    </row>
    <row r="166" spans="2:76" x14ac:dyDescent="0.25">
      <c r="B166" s="22">
        <v>3</v>
      </c>
      <c r="C166" s="23">
        <v>312012</v>
      </c>
      <c r="D166" s="24" t="s">
        <v>199</v>
      </c>
      <c r="E166" s="25">
        <f t="shared" si="64"/>
        <v>0</v>
      </c>
      <c r="F166" s="25">
        <f>Tabela4[[#This Row],[1º ano  LP]]</f>
        <v>0</v>
      </c>
      <c r="G166" s="27">
        <f t="shared" si="65"/>
        <v>0</v>
      </c>
      <c r="H166" s="27">
        <f>Tabela4[[#This Row],[1º ano - APLICADOR LP]]</f>
        <v>0</v>
      </c>
      <c r="I166" s="25">
        <f t="shared" si="66"/>
        <v>0</v>
      </c>
      <c r="J166" s="25">
        <f t="shared" si="67"/>
        <v>0</v>
      </c>
      <c r="K166" s="27">
        <f t="shared" si="68"/>
        <v>0</v>
      </c>
      <c r="L166" s="27">
        <f t="shared" si="69"/>
        <v>0</v>
      </c>
      <c r="M166" s="25">
        <f t="shared" si="70"/>
        <v>0</v>
      </c>
      <c r="N166" s="25">
        <f t="shared" si="71"/>
        <v>0</v>
      </c>
      <c r="O166" s="27">
        <f t="shared" si="72"/>
        <v>0</v>
      </c>
      <c r="P166" s="27">
        <f t="shared" si="73"/>
        <v>0</v>
      </c>
      <c r="Q166" s="25">
        <f t="shared" si="74"/>
        <v>0</v>
      </c>
      <c r="R166" s="25">
        <f t="shared" si="75"/>
        <v>0</v>
      </c>
      <c r="S166" s="25">
        <f t="shared" si="76"/>
        <v>0</v>
      </c>
      <c r="T166" s="25">
        <f t="shared" si="77"/>
        <v>0</v>
      </c>
      <c r="U166" s="25">
        <f t="shared" si="78"/>
        <v>115</v>
      </c>
      <c r="V166" s="25">
        <f t="shared" si="79"/>
        <v>115</v>
      </c>
      <c r="W166" s="25">
        <f t="shared" si="80"/>
        <v>170</v>
      </c>
      <c r="X166" s="25">
        <f t="shared" si="81"/>
        <v>170</v>
      </c>
      <c r="Y166" s="25">
        <f t="shared" si="82"/>
        <v>168</v>
      </c>
      <c r="Z166" s="25">
        <f t="shared" si="83"/>
        <v>168</v>
      </c>
      <c r="AA166" s="25">
        <f t="shared" si="84"/>
        <v>109</v>
      </c>
      <c r="AB166" s="25">
        <f t="shared" si="85"/>
        <v>109</v>
      </c>
      <c r="AC166" s="25">
        <f t="shared" si="86"/>
        <v>0</v>
      </c>
      <c r="AD166" s="25">
        <f t="shared" si="87"/>
        <v>0</v>
      </c>
      <c r="AE166" s="25">
        <f t="shared" si="88"/>
        <v>30</v>
      </c>
      <c r="AF166" s="27">
        <f t="shared" si="89"/>
        <v>30</v>
      </c>
      <c r="AG166" s="27">
        <f t="shared" si="90"/>
        <v>0</v>
      </c>
      <c r="AH166" s="27">
        <f t="shared" si="91"/>
        <v>0</v>
      </c>
      <c r="AI166" s="27">
        <f t="shared" si="92"/>
        <v>0</v>
      </c>
      <c r="AJ166" s="27">
        <f t="shared" si="93"/>
        <v>0</v>
      </c>
      <c r="AK166" s="26">
        <f>SUM(Tabela4[[#This Row],[1º ano  LP]:[Questionário Contextual Estudante]])</f>
        <v>1184</v>
      </c>
      <c r="AM166">
        <f>IFERROR(IF(VLOOKUP(Tabela4[[#This Row],[Designação]],BW:BX,2,0)="SIM",SUM(AR166:AU166)+(4*(SUM(BH166:BK166))),0),0)</f>
        <v>0</v>
      </c>
      <c r="AN166">
        <f>IFERROR(IF(VLOOKUP(Tabela4[[#This Row],[Designação]],BW:BX,2,0)="SIM",SUM(AV166:BC166)+(4*(SUM(BL166:BS166))),0),0)</f>
        <v>0</v>
      </c>
      <c r="AO166">
        <f>IFERROR(VLOOKUP(Tabela4[[#This Row],[Designação]],BW:BX,2,0),0)</f>
        <v>0</v>
      </c>
      <c r="AP166" t="str">
        <f>IF(Tabela4[[#This Row],[Designação]]=AQ166,"SIM","NÃO")</f>
        <v>SIM</v>
      </c>
      <c r="AQ166" s="38">
        <v>312012</v>
      </c>
      <c r="AW166">
        <v>103</v>
      </c>
      <c r="AX166">
        <v>154</v>
      </c>
      <c r="AY166">
        <v>152</v>
      </c>
      <c r="AZ166">
        <v>97</v>
      </c>
      <c r="BB166">
        <v>26</v>
      </c>
      <c r="BD166">
        <v>532</v>
      </c>
      <c r="BF166" t="str">
        <f t="shared" si="94"/>
        <v>sim</v>
      </c>
      <c r="BG166" s="38">
        <v>312012</v>
      </c>
      <c r="BM166">
        <v>3</v>
      </c>
      <c r="BN166">
        <v>4</v>
      </c>
      <c r="BO166">
        <v>4</v>
      </c>
      <c r="BP166">
        <v>3</v>
      </c>
      <c r="BR166">
        <v>1</v>
      </c>
      <c r="BT166">
        <v>15</v>
      </c>
      <c r="BW166" s="47">
        <v>918044</v>
      </c>
      <c r="BX166" s="47" t="s">
        <v>1054</v>
      </c>
    </row>
    <row r="167" spans="2:76" x14ac:dyDescent="0.25">
      <c r="B167" s="22">
        <v>3</v>
      </c>
      <c r="C167" s="23">
        <v>312013</v>
      </c>
      <c r="D167" s="24" t="s">
        <v>200</v>
      </c>
      <c r="E167" s="25">
        <f t="shared" si="64"/>
        <v>59</v>
      </c>
      <c r="F167" s="25">
        <f>Tabela4[[#This Row],[1º ano  LP]]</f>
        <v>59</v>
      </c>
      <c r="G167" s="27">
        <f t="shared" si="65"/>
        <v>4</v>
      </c>
      <c r="H167" s="27">
        <f>Tabela4[[#This Row],[1º ano - APLICADOR LP]]</f>
        <v>4</v>
      </c>
      <c r="I167" s="25">
        <f t="shared" si="66"/>
        <v>32</v>
      </c>
      <c r="J167" s="25">
        <f t="shared" si="67"/>
        <v>32</v>
      </c>
      <c r="K167" s="27">
        <f t="shared" si="68"/>
        <v>2</v>
      </c>
      <c r="L167" s="27">
        <f t="shared" si="69"/>
        <v>2</v>
      </c>
      <c r="M167" s="25">
        <f t="shared" si="70"/>
        <v>67</v>
      </c>
      <c r="N167" s="25">
        <f t="shared" si="71"/>
        <v>67</v>
      </c>
      <c r="O167" s="27">
        <f t="shared" si="72"/>
        <v>4</v>
      </c>
      <c r="P167" s="27">
        <f t="shared" si="73"/>
        <v>4</v>
      </c>
      <c r="Q167" s="25">
        <f t="shared" si="74"/>
        <v>0</v>
      </c>
      <c r="R167" s="25">
        <f t="shared" si="75"/>
        <v>0</v>
      </c>
      <c r="S167" s="25">
        <f t="shared" si="76"/>
        <v>0</v>
      </c>
      <c r="T167" s="25">
        <f t="shared" si="77"/>
        <v>0</v>
      </c>
      <c r="U167" s="25">
        <f t="shared" si="78"/>
        <v>0</v>
      </c>
      <c r="V167" s="25">
        <f t="shared" si="79"/>
        <v>0</v>
      </c>
      <c r="W167" s="25">
        <f t="shared" si="80"/>
        <v>0</v>
      </c>
      <c r="X167" s="25">
        <f t="shared" si="81"/>
        <v>0</v>
      </c>
      <c r="Y167" s="25">
        <f t="shared" si="82"/>
        <v>0</v>
      </c>
      <c r="Z167" s="25">
        <f t="shared" si="83"/>
        <v>0</v>
      </c>
      <c r="AA167" s="25">
        <f t="shared" si="84"/>
        <v>0</v>
      </c>
      <c r="AB167" s="25">
        <f t="shared" si="85"/>
        <v>0</v>
      </c>
      <c r="AC167" s="25">
        <f t="shared" si="86"/>
        <v>0</v>
      </c>
      <c r="AD167" s="25">
        <f t="shared" si="87"/>
        <v>0</v>
      </c>
      <c r="AE167" s="25">
        <f t="shared" si="88"/>
        <v>0</v>
      </c>
      <c r="AF167" s="27">
        <f t="shared" si="89"/>
        <v>0</v>
      </c>
      <c r="AG167" s="27">
        <f t="shared" si="90"/>
        <v>0</v>
      </c>
      <c r="AH167" s="27">
        <f t="shared" si="91"/>
        <v>0</v>
      </c>
      <c r="AI167" s="27">
        <f t="shared" si="92"/>
        <v>0</v>
      </c>
      <c r="AJ167" s="27">
        <f t="shared" si="93"/>
        <v>0</v>
      </c>
      <c r="AK167" s="26">
        <f>SUM(Tabela4[[#This Row],[1º ano  LP]:[Questionário Contextual Estudante]])</f>
        <v>336</v>
      </c>
      <c r="AM167">
        <f>IFERROR(IF(VLOOKUP(Tabela4[[#This Row],[Designação]],BW:BX,2,0)="SIM",SUM(AR167:AU167)+(4*(SUM(BH167:BK167))),0),0)</f>
        <v>0</v>
      </c>
      <c r="AN167">
        <f>IFERROR(IF(VLOOKUP(Tabela4[[#This Row],[Designação]],BW:BX,2,0)="SIM",SUM(AV167:BC167)+(4*(SUM(BL167:BS167))),0),0)</f>
        <v>0</v>
      </c>
      <c r="AO167">
        <f>IFERROR(VLOOKUP(Tabela4[[#This Row],[Designação]],BW:BX,2,0),0)</f>
        <v>0</v>
      </c>
      <c r="AP167" t="str">
        <f>IF(Tabela4[[#This Row],[Designação]]=AQ167,"SIM","NÃO")</f>
        <v>SIM</v>
      </c>
      <c r="AQ167" s="38">
        <v>312013</v>
      </c>
      <c r="AR167">
        <v>51</v>
      </c>
      <c r="AS167">
        <v>28</v>
      </c>
      <c r="AT167">
        <v>59</v>
      </c>
      <c r="BD167">
        <v>138</v>
      </c>
      <c r="BF167" t="str">
        <f t="shared" si="94"/>
        <v>sim</v>
      </c>
      <c r="BG167" s="38">
        <v>312013</v>
      </c>
      <c r="BH167">
        <v>2</v>
      </c>
      <c r="BI167">
        <v>1</v>
      </c>
      <c r="BJ167">
        <v>2</v>
      </c>
      <c r="BT167">
        <v>5</v>
      </c>
      <c r="BW167">
        <v>918055</v>
      </c>
      <c r="BX167" t="s">
        <v>1054</v>
      </c>
    </row>
    <row r="168" spans="2:76" x14ac:dyDescent="0.25">
      <c r="B168" s="22">
        <v>3</v>
      </c>
      <c r="C168" s="23">
        <v>312014</v>
      </c>
      <c r="D168" s="24" t="s">
        <v>201</v>
      </c>
      <c r="E168" s="25">
        <f t="shared" si="64"/>
        <v>0</v>
      </c>
      <c r="F168" s="25">
        <f>Tabela4[[#This Row],[1º ano  LP]]</f>
        <v>0</v>
      </c>
      <c r="G168" s="27">
        <f t="shared" si="65"/>
        <v>0</v>
      </c>
      <c r="H168" s="27">
        <f>Tabela4[[#This Row],[1º ano - APLICADOR LP]]</f>
        <v>0</v>
      </c>
      <c r="I168" s="25">
        <f t="shared" si="66"/>
        <v>0</v>
      </c>
      <c r="J168" s="25">
        <f t="shared" si="67"/>
        <v>0</v>
      </c>
      <c r="K168" s="27">
        <f t="shared" si="68"/>
        <v>0</v>
      </c>
      <c r="L168" s="27">
        <f t="shared" si="69"/>
        <v>0</v>
      </c>
      <c r="M168" s="25">
        <f t="shared" si="70"/>
        <v>0</v>
      </c>
      <c r="N168" s="25">
        <f t="shared" si="71"/>
        <v>0</v>
      </c>
      <c r="O168" s="27">
        <f t="shared" si="72"/>
        <v>0</v>
      </c>
      <c r="P168" s="27">
        <f t="shared" si="73"/>
        <v>0</v>
      </c>
      <c r="Q168" s="25">
        <f t="shared" si="74"/>
        <v>0</v>
      </c>
      <c r="R168" s="25">
        <f t="shared" si="75"/>
        <v>0</v>
      </c>
      <c r="S168" s="25">
        <f t="shared" si="76"/>
        <v>0</v>
      </c>
      <c r="T168" s="25">
        <f t="shared" si="77"/>
        <v>0</v>
      </c>
      <c r="U168" s="25">
        <f t="shared" si="78"/>
        <v>212</v>
      </c>
      <c r="V168" s="25">
        <f t="shared" si="79"/>
        <v>212</v>
      </c>
      <c r="W168" s="25">
        <f t="shared" si="80"/>
        <v>293</v>
      </c>
      <c r="X168" s="25">
        <f t="shared" si="81"/>
        <v>293</v>
      </c>
      <c r="Y168" s="25">
        <f t="shared" si="82"/>
        <v>335</v>
      </c>
      <c r="Z168" s="25">
        <f t="shared" si="83"/>
        <v>335</v>
      </c>
      <c r="AA168" s="25">
        <f t="shared" si="84"/>
        <v>125</v>
      </c>
      <c r="AB168" s="25">
        <f t="shared" si="85"/>
        <v>125</v>
      </c>
      <c r="AC168" s="25">
        <f t="shared" si="86"/>
        <v>29</v>
      </c>
      <c r="AD168" s="25">
        <f t="shared" si="87"/>
        <v>29</v>
      </c>
      <c r="AE168" s="25">
        <f t="shared" si="88"/>
        <v>108</v>
      </c>
      <c r="AF168" s="27">
        <f t="shared" si="89"/>
        <v>108</v>
      </c>
      <c r="AG168" s="27">
        <f t="shared" si="90"/>
        <v>0</v>
      </c>
      <c r="AH168" s="27">
        <f t="shared" si="91"/>
        <v>0</v>
      </c>
      <c r="AI168" s="27">
        <f t="shared" si="92"/>
        <v>0</v>
      </c>
      <c r="AJ168" s="27">
        <f t="shared" si="93"/>
        <v>0</v>
      </c>
      <c r="AK168" s="26">
        <f>SUM(Tabela4[[#This Row],[1º ano  LP]:[Questionário Contextual Estudante]])</f>
        <v>2204</v>
      </c>
      <c r="AM168">
        <f>IFERROR(IF(VLOOKUP(Tabela4[[#This Row],[Designação]],BW:BX,2,0)="SIM",SUM(AR168:AU168)+(4*(SUM(BH168:BK168))),0),0)</f>
        <v>0</v>
      </c>
      <c r="AN168">
        <f>IFERROR(IF(VLOOKUP(Tabela4[[#This Row],[Designação]],BW:BX,2,0)="SIM",SUM(AV168:BC168)+(4*(SUM(BL168:BS168))),0),0)</f>
        <v>0</v>
      </c>
      <c r="AO168">
        <f>IFERROR(VLOOKUP(Tabela4[[#This Row],[Designação]],BW:BX,2,0),0)</f>
        <v>0</v>
      </c>
      <c r="AP168" t="str">
        <f>IF(Tabela4[[#This Row],[Designação]]=AQ168,"SIM","NÃO")</f>
        <v>SIM</v>
      </c>
      <c r="AQ168" s="38">
        <v>312014</v>
      </c>
      <c r="AW168">
        <v>188</v>
      </c>
      <c r="AX168">
        <v>265</v>
      </c>
      <c r="AY168">
        <v>303</v>
      </c>
      <c r="AZ168">
        <v>113</v>
      </c>
      <c r="BA168">
        <v>25</v>
      </c>
      <c r="BB168">
        <v>92</v>
      </c>
      <c r="BD168">
        <v>986</v>
      </c>
      <c r="BF168" t="str">
        <f t="shared" si="94"/>
        <v>sim</v>
      </c>
      <c r="BG168" s="38">
        <v>312014</v>
      </c>
      <c r="BM168">
        <v>6</v>
      </c>
      <c r="BN168">
        <v>7</v>
      </c>
      <c r="BO168">
        <v>8</v>
      </c>
      <c r="BP168">
        <v>3</v>
      </c>
      <c r="BQ168">
        <v>1</v>
      </c>
      <c r="BR168">
        <v>4</v>
      </c>
      <c r="BT168">
        <v>29</v>
      </c>
      <c r="BW168" s="47">
        <v>918058</v>
      </c>
      <c r="BX168" s="47" t="s">
        <v>1054</v>
      </c>
    </row>
    <row r="169" spans="2:76" x14ac:dyDescent="0.25">
      <c r="B169" s="22">
        <v>3</v>
      </c>
      <c r="C169" s="23">
        <v>312015</v>
      </c>
      <c r="D169" s="24" t="s">
        <v>202</v>
      </c>
      <c r="E169" s="25">
        <f t="shared" si="64"/>
        <v>65</v>
      </c>
      <c r="F169" s="25">
        <f>Tabela4[[#This Row],[1º ano  LP]]</f>
        <v>65</v>
      </c>
      <c r="G169" s="27">
        <f t="shared" si="65"/>
        <v>4</v>
      </c>
      <c r="H169" s="27">
        <f>Tabela4[[#This Row],[1º ano - APLICADOR LP]]</f>
        <v>4</v>
      </c>
      <c r="I169" s="25">
        <f t="shared" si="66"/>
        <v>64</v>
      </c>
      <c r="J169" s="25">
        <f t="shared" si="67"/>
        <v>64</v>
      </c>
      <c r="K169" s="27">
        <f t="shared" si="68"/>
        <v>4</v>
      </c>
      <c r="L169" s="27">
        <f t="shared" si="69"/>
        <v>4</v>
      </c>
      <c r="M169" s="25">
        <f t="shared" si="70"/>
        <v>64</v>
      </c>
      <c r="N169" s="25">
        <f t="shared" si="71"/>
        <v>64</v>
      </c>
      <c r="O169" s="27">
        <f t="shared" si="72"/>
        <v>4</v>
      </c>
      <c r="P169" s="27">
        <f t="shared" si="73"/>
        <v>4</v>
      </c>
      <c r="Q169" s="25">
        <f t="shared" si="74"/>
        <v>40</v>
      </c>
      <c r="R169" s="25">
        <f t="shared" si="75"/>
        <v>40</v>
      </c>
      <c r="S169" s="25">
        <f t="shared" si="76"/>
        <v>74</v>
      </c>
      <c r="T169" s="25">
        <f t="shared" si="77"/>
        <v>74</v>
      </c>
      <c r="U169" s="25">
        <f t="shared" si="78"/>
        <v>0</v>
      </c>
      <c r="V169" s="25">
        <f t="shared" si="79"/>
        <v>0</v>
      </c>
      <c r="W169" s="25">
        <f t="shared" si="80"/>
        <v>0</v>
      </c>
      <c r="X169" s="25">
        <f t="shared" si="81"/>
        <v>0</v>
      </c>
      <c r="Y169" s="25">
        <f t="shared" si="82"/>
        <v>0</v>
      </c>
      <c r="Z169" s="25">
        <f t="shared" si="83"/>
        <v>0</v>
      </c>
      <c r="AA169" s="25">
        <f t="shared" si="84"/>
        <v>0</v>
      </c>
      <c r="AB169" s="25">
        <f t="shared" si="85"/>
        <v>0</v>
      </c>
      <c r="AC169" s="25">
        <f t="shared" si="86"/>
        <v>0</v>
      </c>
      <c r="AD169" s="25">
        <f t="shared" si="87"/>
        <v>0</v>
      </c>
      <c r="AE169" s="25">
        <f t="shared" si="88"/>
        <v>0</v>
      </c>
      <c r="AF169" s="27">
        <f t="shared" si="89"/>
        <v>0</v>
      </c>
      <c r="AG169" s="27">
        <f t="shared" si="90"/>
        <v>0</v>
      </c>
      <c r="AH169" s="27">
        <f t="shared" si="91"/>
        <v>0</v>
      </c>
      <c r="AI169" s="27">
        <f t="shared" si="92"/>
        <v>0</v>
      </c>
      <c r="AJ169" s="27">
        <f t="shared" si="93"/>
        <v>0</v>
      </c>
      <c r="AK169" s="26">
        <f>SUM(Tabela4[[#This Row],[1º ano  LP]:[Questionário Contextual Estudante]])</f>
        <v>638</v>
      </c>
      <c r="AM169">
        <f>IFERROR(IF(VLOOKUP(Tabela4[[#This Row],[Designação]],BW:BX,2,0)="SIM",SUM(AR169:AU169)+(4*(SUM(BH169:BK169))),0),0)</f>
        <v>0</v>
      </c>
      <c r="AN169">
        <f>IFERROR(IF(VLOOKUP(Tabela4[[#This Row],[Designação]],BW:BX,2,0)="SIM",SUM(AV169:BC169)+(4*(SUM(BL169:BS169))),0),0)</f>
        <v>0</v>
      </c>
      <c r="AO169">
        <f>IFERROR(VLOOKUP(Tabela4[[#This Row],[Designação]],BW:BX,2,0),0)</f>
        <v>0</v>
      </c>
      <c r="AP169" t="str">
        <f>IF(Tabela4[[#This Row],[Designação]]=AQ169,"SIM","NÃO")</f>
        <v>SIM</v>
      </c>
      <c r="AQ169" s="38">
        <v>312015</v>
      </c>
      <c r="AR169">
        <v>57</v>
      </c>
      <c r="AS169">
        <v>56</v>
      </c>
      <c r="AT169">
        <v>56</v>
      </c>
      <c r="AU169">
        <v>36</v>
      </c>
      <c r="AV169">
        <v>66</v>
      </c>
      <c r="BD169">
        <v>271</v>
      </c>
      <c r="BF169" t="str">
        <f t="shared" si="94"/>
        <v>sim</v>
      </c>
      <c r="BG169" s="38">
        <v>312015</v>
      </c>
      <c r="BH169">
        <v>2</v>
      </c>
      <c r="BI169">
        <v>2</v>
      </c>
      <c r="BJ169">
        <v>2</v>
      </c>
      <c r="BK169">
        <v>1</v>
      </c>
      <c r="BL169">
        <v>2</v>
      </c>
      <c r="BT169">
        <v>9</v>
      </c>
      <c r="BW169">
        <v>918071</v>
      </c>
      <c r="BX169" t="s">
        <v>1054</v>
      </c>
    </row>
    <row r="170" spans="2:76" x14ac:dyDescent="0.25">
      <c r="B170" s="22">
        <v>3</v>
      </c>
      <c r="C170" s="23">
        <v>312016</v>
      </c>
      <c r="D170" s="24" t="s">
        <v>203</v>
      </c>
      <c r="E170" s="25">
        <f t="shared" si="64"/>
        <v>0</v>
      </c>
      <c r="F170" s="25">
        <f>Tabela4[[#This Row],[1º ano  LP]]</f>
        <v>0</v>
      </c>
      <c r="G170" s="27">
        <f t="shared" si="65"/>
        <v>0</v>
      </c>
      <c r="H170" s="27">
        <f>Tabela4[[#This Row],[1º ano - APLICADOR LP]]</f>
        <v>0</v>
      </c>
      <c r="I170" s="25">
        <f t="shared" si="66"/>
        <v>0</v>
      </c>
      <c r="J170" s="25">
        <f t="shared" si="67"/>
        <v>0</v>
      </c>
      <c r="K170" s="27">
        <f t="shared" si="68"/>
        <v>0</v>
      </c>
      <c r="L170" s="27">
        <f t="shared" si="69"/>
        <v>0</v>
      </c>
      <c r="M170" s="25">
        <f t="shared" si="70"/>
        <v>0</v>
      </c>
      <c r="N170" s="25">
        <f t="shared" si="71"/>
        <v>0</v>
      </c>
      <c r="O170" s="27">
        <f t="shared" si="72"/>
        <v>0</v>
      </c>
      <c r="P170" s="27">
        <f t="shared" si="73"/>
        <v>0</v>
      </c>
      <c r="Q170" s="25">
        <f t="shared" si="74"/>
        <v>0</v>
      </c>
      <c r="R170" s="25">
        <f t="shared" si="75"/>
        <v>0</v>
      </c>
      <c r="S170" s="25">
        <f t="shared" si="76"/>
        <v>0</v>
      </c>
      <c r="T170" s="25">
        <f t="shared" si="77"/>
        <v>0</v>
      </c>
      <c r="U170" s="25">
        <f t="shared" si="78"/>
        <v>42</v>
      </c>
      <c r="V170" s="25">
        <f t="shared" si="79"/>
        <v>42</v>
      </c>
      <c r="W170" s="25">
        <f t="shared" si="80"/>
        <v>253</v>
      </c>
      <c r="X170" s="25">
        <f t="shared" si="81"/>
        <v>253</v>
      </c>
      <c r="Y170" s="25">
        <f t="shared" si="82"/>
        <v>158</v>
      </c>
      <c r="Z170" s="25">
        <f t="shared" si="83"/>
        <v>158</v>
      </c>
      <c r="AA170" s="25">
        <f t="shared" si="84"/>
        <v>206</v>
      </c>
      <c r="AB170" s="25">
        <f t="shared" si="85"/>
        <v>206</v>
      </c>
      <c r="AC170" s="25">
        <f t="shared" si="86"/>
        <v>0</v>
      </c>
      <c r="AD170" s="25">
        <f t="shared" si="87"/>
        <v>0</v>
      </c>
      <c r="AE170" s="25">
        <f t="shared" si="88"/>
        <v>37</v>
      </c>
      <c r="AF170" s="27">
        <f t="shared" si="89"/>
        <v>37</v>
      </c>
      <c r="AG170" s="27">
        <f t="shared" si="90"/>
        <v>0</v>
      </c>
      <c r="AH170" s="27">
        <f t="shared" si="91"/>
        <v>0</v>
      </c>
      <c r="AI170" s="27">
        <f t="shared" si="92"/>
        <v>0</v>
      </c>
      <c r="AJ170" s="27">
        <f t="shared" si="93"/>
        <v>0</v>
      </c>
      <c r="AK170" s="26">
        <f>SUM(Tabela4[[#This Row],[1º ano  LP]:[Questionário Contextual Estudante]])</f>
        <v>1392</v>
      </c>
      <c r="AM170">
        <f>IFERROR(IF(VLOOKUP(Tabela4[[#This Row],[Designação]],BW:BX,2,0)="SIM",SUM(AR170:AU170)+(4*(SUM(BH170:BK170))),0),0)</f>
        <v>0</v>
      </c>
      <c r="AN170">
        <f>IFERROR(IF(VLOOKUP(Tabela4[[#This Row],[Designação]],BW:BX,2,0)="SIM",SUM(AV170:BC170)+(4*(SUM(BL170:BS170))),0),0)</f>
        <v>0</v>
      </c>
      <c r="AO170">
        <f>IFERROR(VLOOKUP(Tabela4[[#This Row],[Designação]],BW:BX,2,0),0)</f>
        <v>0</v>
      </c>
      <c r="AP170" t="str">
        <f>IF(Tabela4[[#This Row],[Designação]]=AQ170,"SIM","NÃO")</f>
        <v>SIM</v>
      </c>
      <c r="AQ170" s="38">
        <v>312016</v>
      </c>
      <c r="AW170">
        <v>38</v>
      </c>
      <c r="AX170">
        <v>229</v>
      </c>
      <c r="AY170">
        <v>142</v>
      </c>
      <c r="AZ170">
        <v>186</v>
      </c>
      <c r="BB170">
        <v>33</v>
      </c>
      <c r="BD170">
        <v>628</v>
      </c>
      <c r="BF170" t="str">
        <f t="shared" si="94"/>
        <v>sim</v>
      </c>
      <c r="BG170" s="38">
        <v>312016</v>
      </c>
      <c r="BM170">
        <v>1</v>
      </c>
      <c r="BN170">
        <v>6</v>
      </c>
      <c r="BO170">
        <v>4</v>
      </c>
      <c r="BP170">
        <v>5</v>
      </c>
      <c r="BR170">
        <v>1</v>
      </c>
      <c r="BT170">
        <v>17</v>
      </c>
      <c r="BW170" s="47">
        <v>918075</v>
      </c>
      <c r="BX170" s="47" t="s">
        <v>1054</v>
      </c>
    </row>
    <row r="171" spans="2:76" x14ac:dyDescent="0.25">
      <c r="B171" s="22">
        <v>3</v>
      </c>
      <c r="C171" s="23">
        <v>312017</v>
      </c>
      <c r="D171" s="24" t="s">
        <v>204</v>
      </c>
      <c r="E171" s="25">
        <f t="shared" si="64"/>
        <v>47</v>
      </c>
      <c r="F171" s="25">
        <f>Tabela4[[#This Row],[1º ano  LP]]</f>
        <v>47</v>
      </c>
      <c r="G171" s="27">
        <f t="shared" si="65"/>
        <v>4</v>
      </c>
      <c r="H171" s="27">
        <f>Tabela4[[#This Row],[1º ano - APLICADOR LP]]</f>
        <v>4</v>
      </c>
      <c r="I171" s="25">
        <f t="shared" si="66"/>
        <v>65</v>
      </c>
      <c r="J171" s="25">
        <f t="shared" si="67"/>
        <v>65</v>
      </c>
      <c r="K171" s="27">
        <f t="shared" si="68"/>
        <v>4</v>
      </c>
      <c r="L171" s="27">
        <f t="shared" si="69"/>
        <v>4</v>
      </c>
      <c r="M171" s="25">
        <f t="shared" si="70"/>
        <v>61</v>
      </c>
      <c r="N171" s="25">
        <f t="shared" si="71"/>
        <v>61</v>
      </c>
      <c r="O171" s="27">
        <f t="shared" si="72"/>
        <v>4</v>
      </c>
      <c r="P171" s="27">
        <f t="shared" si="73"/>
        <v>4</v>
      </c>
      <c r="Q171" s="25">
        <f t="shared" si="74"/>
        <v>64</v>
      </c>
      <c r="R171" s="25">
        <f t="shared" si="75"/>
        <v>64</v>
      </c>
      <c r="S171" s="25">
        <f t="shared" si="76"/>
        <v>60</v>
      </c>
      <c r="T171" s="25">
        <f t="shared" si="77"/>
        <v>60</v>
      </c>
      <c r="U171" s="25">
        <f t="shared" si="78"/>
        <v>58</v>
      </c>
      <c r="V171" s="25">
        <f t="shared" si="79"/>
        <v>58</v>
      </c>
      <c r="W171" s="25">
        <f t="shared" si="80"/>
        <v>0</v>
      </c>
      <c r="X171" s="25">
        <f t="shared" si="81"/>
        <v>0</v>
      </c>
      <c r="Y171" s="25">
        <f t="shared" si="82"/>
        <v>0</v>
      </c>
      <c r="Z171" s="25">
        <f t="shared" si="83"/>
        <v>0</v>
      </c>
      <c r="AA171" s="25">
        <f t="shared" si="84"/>
        <v>0</v>
      </c>
      <c r="AB171" s="25">
        <f t="shared" si="85"/>
        <v>0</v>
      </c>
      <c r="AC171" s="25">
        <f t="shared" si="86"/>
        <v>0</v>
      </c>
      <c r="AD171" s="25">
        <f t="shared" si="87"/>
        <v>0</v>
      </c>
      <c r="AE171" s="25">
        <f t="shared" si="88"/>
        <v>0</v>
      </c>
      <c r="AF171" s="27">
        <f t="shared" si="89"/>
        <v>0</v>
      </c>
      <c r="AG171" s="27">
        <f t="shared" si="90"/>
        <v>0</v>
      </c>
      <c r="AH171" s="27">
        <f t="shared" si="91"/>
        <v>0</v>
      </c>
      <c r="AI171" s="27">
        <f t="shared" si="92"/>
        <v>0</v>
      </c>
      <c r="AJ171" s="27">
        <f t="shared" si="93"/>
        <v>0</v>
      </c>
      <c r="AK171" s="26">
        <f>SUM(Tabela4[[#This Row],[1º ano  LP]:[Questionário Contextual Estudante]])</f>
        <v>734</v>
      </c>
      <c r="AM171">
        <f>IFERROR(IF(VLOOKUP(Tabela4[[#This Row],[Designação]],BW:BX,2,0)="SIM",SUM(AR171:AU171)+(4*(SUM(BH171:BK171))),0),0)</f>
        <v>0</v>
      </c>
      <c r="AN171">
        <f>IFERROR(IF(VLOOKUP(Tabela4[[#This Row],[Designação]],BW:BX,2,0)="SIM",SUM(AV171:BC171)+(4*(SUM(BL171:BS171))),0),0)</f>
        <v>0</v>
      </c>
      <c r="AO171">
        <f>IFERROR(VLOOKUP(Tabela4[[#This Row],[Designação]],BW:BX,2,0),0)</f>
        <v>0</v>
      </c>
      <c r="AP171" t="str">
        <f>IF(Tabela4[[#This Row],[Designação]]=AQ171,"SIM","NÃO")</f>
        <v>SIM</v>
      </c>
      <c r="AQ171" s="38">
        <v>312017</v>
      </c>
      <c r="AR171">
        <v>39</v>
      </c>
      <c r="AS171">
        <v>57</v>
      </c>
      <c r="AT171">
        <v>53</v>
      </c>
      <c r="AU171">
        <v>56</v>
      </c>
      <c r="AV171">
        <v>52</v>
      </c>
      <c r="AW171">
        <v>50</v>
      </c>
      <c r="BD171">
        <v>307</v>
      </c>
      <c r="BF171" t="str">
        <f t="shared" si="94"/>
        <v>sim</v>
      </c>
      <c r="BG171" s="38">
        <v>312017</v>
      </c>
      <c r="BH171">
        <v>2</v>
      </c>
      <c r="BI171">
        <v>2</v>
      </c>
      <c r="BJ171">
        <v>2</v>
      </c>
      <c r="BK171">
        <v>2</v>
      </c>
      <c r="BL171">
        <v>2</v>
      </c>
      <c r="BM171">
        <v>2</v>
      </c>
      <c r="BT171">
        <v>12</v>
      </c>
      <c r="BW171">
        <v>918086</v>
      </c>
      <c r="BX171" t="s">
        <v>1054</v>
      </c>
    </row>
    <row r="172" spans="2:76" x14ac:dyDescent="0.25">
      <c r="B172" s="22">
        <v>3</v>
      </c>
      <c r="C172" s="23">
        <v>312018</v>
      </c>
      <c r="D172" s="24" t="s">
        <v>205</v>
      </c>
      <c r="E172" s="25">
        <f t="shared" si="64"/>
        <v>65</v>
      </c>
      <c r="F172" s="25">
        <f>Tabela4[[#This Row],[1º ano  LP]]</f>
        <v>65</v>
      </c>
      <c r="G172" s="27">
        <f t="shared" si="65"/>
        <v>4</v>
      </c>
      <c r="H172" s="27">
        <f>Tabela4[[#This Row],[1º ano - APLICADOR LP]]</f>
        <v>4</v>
      </c>
      <c r="I172" s="25">
        <f t="shared" si="66"/>
        <v>99</v>
      </c>
      <c r="J172" s="25">
        <f t="shared" si="67"/>
        <v>99</v>
      </c>
      <c r="K172" s="27">
        <f t="shared" si="68"/>
        <v>6</v>
      </c>
      <c r="L172" s="27">
        <f t="shared" si="69"/>
        <v>6</v>
      </c>
      <c r="M172" s="25">
        <f t="shared" si="70"/>
        <v>65</v>
      </c>
      <c r="N172" s="25">
        <f t="shared" si="71"/>
        <v>65</v>
      </c>
      <c r="O172" s="27">
        <f t="shared" si="72"/>
        <v>4</v>
      </c>
      <c r="P172" s="27">
        <f t="shared" si="73"/>
        <v>4</v>
      </c>
      <c r="Q172" s="25">
        <f t="shared" si="74"/>
        <v>66</v>
      </c>
      <c r="R172" s="25">
        <f t="shared" si="75"/>
        <v>66</v>
      </c>
      <c r="S172" s="25">
        <f t="shared" si="76"/>
        <v>77</v>
      </c>
      <c r="T172" s="25">
        <f t="shared" si="77"/>
        <v>77</v>
      </c>
      <c r="U172" s="25">
        <f t="shared" si="78"/>
        <v>68</v>
      </c>
      <c r="V172" s="25">
        <f t="shared" si="79"/>
        <v>68</v>
      </c>
      <c r="W172" s="25">
        <f t="shared" si="80"/>
        <v>0</v>
      </c>
      <c r="X172" s="25">
        <f t="shared" si="81"/>
        <v>0</v>
      </c>
      <c r="Y172" s="25">
        <f t="shared" si="82"/>
        <v>0</v>
      </c>
      <c r="Z172" s="25">
        <f t="shared" si="83"/>
        <v>0</v>
      </c>
      <c r="AA172" s="25">
        <f t="shared" si="84"/>
        <v>0</v>
      </c>
      <c r="AB172" s="25">
        <f t="shared" si="85"/>
        <v>0</v>
      </c>
      <c r="AC172" s="25">
        <f t="shared" si="86"/>
        <v>0</v>
      </c>
      <c r="AD172" s="25">
        <f t="shared" si="87"/>
        <v>0</v>
      </c>
      <c r="AE172" s="25">
        <f t="shared" si="88"/>
        <v>0</v>
      </c>
      <c r="AF172" s="27">
        <f t="shared" si="89"/>
        <v>0</v>
      </c>
      <c r="AG172" s="27">
        <f t="shared" si="90"/>
        <v>0</v>
      </c>
      <c r="AH172" s="27">
        <f t="shared" si="91"/>
        <v>0</v>
      </c>
      <c r="AI172" s="27">
        <f t="shared" si="92"/>
        <v>0</v>
      </c>
      <c r="AJ172" s="27">
        <f t="shared" si="93"/>
        <v>0</v>
      </c>
      <c r="AK172" s="26">
        <f>SUM(Tabela4[[#This Row],[1º ano  LP]:[Questionário Contextual Estudante]])</f>
        <v>908</v>
      </c>
      <c r="AM172">
        <f>IFERROR(IF(VLOOKUP(Tabela4[[#This Row],[Designação]],BW:BX,2,0)="SIM",SUM(AR172:AU172)+(4*(SUM(BH172:BK172))),0),0)</f>
        <v>0</v>
      </c>
      <c r="AN172">
        <f>IFERROR(IF(VLOOKUP(Tabela4[[#This Row],[Designação]],BW:BX,2,0)="SIM",SUM(AV172:BC172)+(4*(SUM(BL172:BS172))),0),0)</f>
        <v>0</v>
      </c>
      <c r="AO172">
        <f>IFERROR(VLOOKUP(Tabela4[[#This Row],[Designação]],BW:BX,2,0),0)</f>
        <v>0</v>
      </c>
      <c r="AP172" t="str">
        <f>IF(Tabela4[[#This Row],[Designação]]=AQ172,"SIM","NÃO")</f>
        <v>SIM</v>
      </c>
      <c r="AQ172" s="38">
        <v>312018</v>
      </c>
      <c r="AR172">
        <v>57</v>
      </c>
      <c r="AS172">
        <v>87</v>
      </c>
      <c r="AT172">
        <v>57</v>
      </c>
      <c r="AU172">
        <v>58</v>
      </c>
      <c r="AV172">
        <v>69</v>
      </c>
      <c r="AW172">
        <v>60</v>
      </c>
      <c r="BD172">
        <v>388</v>
      </c>
      <c r="BF172" t="str">
        <f t="shared" si="94"/>
        <v>sim</v>
      </c>
      <c r="BG172" s="38">
        <v>312018</v>
      </c>
      <c r="BH172">
        <v>2</v>
      </c>
      <c r="BI172">
        <v>3</v>
      </c>
      <c r="BJ172">
        <v>2</v>
      </c>
      <c r="BK172">
        <v>2</v>
      </c>
      <c r="BL172">
        <v>2</v>
      </c>
      <c r="BM172">
        <v>2</v>
      </c>
      <c r="BT172">
        <v>13</v>
      </c>
      <c r="BW172" s="47">
        <v>918088</v>
      </c>
      <c r="BX172" s="47" t="s">
        <v>1054</v>
      </c>
    </row>
    <row r="173" spans="2:76" x14ac:dyDescent="0.25">
      <c r="B173" s="22">
        <v>3</v>
      </c>
      <c r="C173" s="23">
        <v>312019</v>
      </c>
      <c r="D173" s="24" t="s">
        <v>206</v>
      </c>
      <c r="E173" s="25">
        <f t="shared" si="64"/>
        <v>128</v>
      </c>
      <c r="F173" s="25">
        <f>Tabela4[[#This Row],[1º ano  LP]]</f>
        <v>128</v>
      </c>
      <c r="G173" s="27">
        <f t="shared" si="65"/>
        <v>8</v>
      </c>
      <c r="H173" s="27">
        <f>Tabela4[[#This Row],[1º ano - APLICADOR LP]]</f>
        <v>8</v>
      </c>
      <c r="I173" s="25">
        <f t="shared" si="66"/>
        <v>178</v>
      </c>
      <c r="J173" s="25">
        <f t="shared" si="67"/>
        <v>178</v>
      </c>
      <c r="K173" s="27">
        <f t="shared" si="68"/>
        <v>10</v>
      </c>
      <c r="L173" s="27">
        <f t="shared" si="69"/>
        <v>10</v>
      </c>
      <c r="M173" s="25">
        <f t="shared" si="70"/>
        <v>173</v>
      </c>
      <c r="N173" s="25">
        <f t="shared" si="71"/>
        <v>173</v>
      </c>
      <c r="O173" s="27">
        <f t="shared" si="72"/>
        <v>10</v>
      </c>
      <c r="P173" s="27">
        <f t="shared" si="73"/>
        <v>10</v>
      </c>
      <c r="Q173" s="25">
        <f t="shared" si="74"/>
        <v>155</v>
      </c>
      <c r="R173" s="25">
        <f t="shared" si="75"/>
        <v>155</v>
      </c>
      <c r="S173" s="25">
        <f t="shared" si="76"/>
        <v>150</v>
      </c>
      <c r="T173" s="25">
        <f t="shared" si="77"/>
        <v>150</v>
      </c>
      <c r="U173" s="25">
        <f t="shared" si="78"/>
        <v>0</v>
      </c>
      <c r="V173" s="25">
        <f t="shared" si="79"/>
        <v>0</v>
      </c>
      <c r="W173" s="25">
        <f t="shared" si="80"/>
        <v>0</v>
      </c>
      <c r="X173" s="25">
        <f t="shared" si="81"/>
        <v>0</v>
      </c>
      <c r="Y173" s="25">
        <f t="shared" si="82"/>
        <v>0</v>
      </c>
      <c r="Z173" s="25">
        <f t="shared" si="83"/>
        <v>0</v>
      </c>
      <c r="AA173" s="25">
        <f t="shared" si="84"/>
        <v>0</v>
      </c>
      <c r="AB173" s="25">
        <f t="shared" si="85"/>
        <v>0</v>
      </c>
      <c r="AC173" s="25">
        <f t="shared" si="86"/>
        <v>0</v>
      </c>
      <c r="AD173" s="25">
        <f t="shared" si="87"/>
        <v>0</v>
      </c>
      <c r="AE173" s="25">
        <f t="shared" si="88"/>
        <v>0</v>
      </c>
      <c r="AF173" s="27">
        <f t="shared" si="89"/>
        <v>0</v>
      </c>
      <c r="AG173" s="27">
        <f t="shared" si="90"/>
        <v>0</v>
      </c>
      <c r="AH173" s="27">
        <f t="shared" si="91"/>
        <v>0</v>
      </c>
      <c r="AI173" s="27">
        <f t="shared" si="92"/>
        <v>0</v>
      </c>
      <c r="AJ173" s="27">
        <f t="shared" si="93"/>
        <v>0</v>
      </c>
      <c r="AK173" s="26">
        <f>SUM(Tabela4[[#This Row],[1º ano  LP]:[Questionário Contextual Estudante]])</f>
        <v>1624</v>
      </c>
      <c r="AM173">
        <f>IFERROR(IF(VLOOKUP(Tabela4[[#This Row],[Designação]],BW:BX,2,0)="SIM",SUM(AR173:AU173)+(4*(SUM(BH173:BK173))),0),0)</f>
        <v>0</v>
      </c>
      <c r="AN173">
        <f>IFERROR(IF(VLOOKUP(Tabela4[[#This Row],[Designação]],BW:BX,2,0)="SIM",SUM(AV173:BC173)+(4*(SUM(BL173:BS173))),0),0)</f>
        <v>0</v>
      </c>
      <c r="AO173">
        <f>IFERROR(VLOOKUP(Tabela4[[#This Row],[Designação]],BW:BX,2,0),0)</f>
        <v>0</v>
      </c>
      <c r="AP173" t="str">
        <f>IF(Tabela4[[#This Row],[Designação]]=AQ173,"SIM","NÃO")</f>
        <v>SIM</v>
      </c>
      <c r="AQ173" s="38">
        <v>312019</v>
      </c>
      <c r="AR173">
        <v>112</v>
      </c>
      <c r="AS173">
        <v>158</v>
      </c>
      <c r="AT173">
        <v>153</v>
      </c>
      <c r="AU173">
        <v>139</v>
      </c>
      <c r="AV173">
        <v>134</v>
      </c>
      <c r="BD173">
        <v>696</v>
      </c>
      <c r="BF173" t="str">
        <f t="shared" si="94"/>
        <v>sim</v>
      </c>
      <c r="BG173" s="38">
        <v>312019</v>
      </c>
      <c r="BH173">
        <v>4</v>
      </c>
      <c r="BI173">
        <v>5</v>
      </c>
      <c r="BJ173">
        <v>5</v>
      </c>
      <c r="BK173">
        <v>4</v>
      </c>
      <c r="BL173">
        <v>4</v>
      </c>
      <c r="BT173">
        <v>22</v>
      </c>
      <c r="BW173">
        <v>918096</v>
      </c>
      <c r="BX173" t="s">
        <v>1054</v>
      </c>
    </row>
    <row r="174" spans="2:76" x14ac:dyDescent="0.25">
      <c r="B174" s="22">
        <v>3</v>
      </c>
      <c r="C174" s="23">
        <v>312020</v>
      </c>
      <c r="D174" s="24" t="s">
        <v>207</v>
      </c>
      <c r="E174" s="25">
        <f t="shared" si="64"/>
        <v>0</v>
      </c>
      <c r="F174" s="25">
        <f>Tabela4[[#This Row],[1º ano  LP]]</f>
        <v>0</v>
      </c>
      <c r="G174" s="27">
        <f t="shared" si="65"/>
        <v>0</v>
      </c>
      <c r="H174" s="27">
        <f>Tabela4[[#This Row],[1º ano - APLICADOR LP]]</f>
        <v>0</v>
      </c>
      <c r="I174" s="25">
        <f t="shared" si="66"/>
        <v>0</v>
      </c>
      <c r="J174" s="25">
        <f t="shared" si="67"/>
        <v>0</v>
      </c>
      <c r="K174" s="27">
        <f t="shared" si="68"/>
        <v>0</v>
      </c>
      <c r="L174" s="27">
        <f t="shared" si="69"/>
        <v>0</v>
      </c>
      <c r="M174" s="25">
        <f t="shared" si="70"/>
        <v>0</v>
      </c>
      <c r="N174" s="25">
        <f t="shared" si="71"/>
        <v>0</v>
      </c>
      <c r="O174" s="27">
        <f t="shared" si="72"/>
        <v>0</v>
      </c>
      <c r="P174" s="27">
        <f t="shared" si="73"/>
        <v>0</v>
      </c>
      <c r="Q174" s="25">
        <f t="shared" si="74"/>
        <v>0</v>
      </c>
      <c r="R174" s="25">
        <f t="shared" si="75"/>
        <v>0</v>
      </c>
      <c r="S174" s="25">
        <f t="shared" si="76"/>
        <v>0</v>
      </c>
      <c r="T174" s="25">
        <f t="shared" si="77"/>
        <v>0</v>
      </c>
      <c r="U174" s="25">
        <f t="shared" si="78"/>
        <v>98</v>
      </c>
      <c r="V174" s="25">
        <f t="shared" si="79"/>
        <v>98</v>
      </c>
      <c r="W174" s="25">
        <f t="shared" si="80"/>
        <v>281</v>
      </c>
      <c r="X174" s="25">
        <f t="shared" si="81"/>
        <v>281</v>
      </c>
      <c r="Y174" s="25">
        <f t="shared" si="82"/>
        <v>190</v>
      </c>
      <c r="Z174" s="25">
        <f t="shared" si="83"/>
        <v>190</v>
      </c>
      <c r="AA174" s="25">
        <f t="shared" si="84"/>
        <v>41</v>
      </c>
      <c r="AB174" s="25">
        <f t="shared" si="85"/>
        <v>41</v>
      </c>
      <c r="AC174" s="25">
        <f t="shared" si="86"/>
        <v>35</v>
      </c>
      <c r="AD174" s="25">
        <f t="shared" si="87"/>
        <v>35</v>
      </c>
      <c r="AE174" s="25">
        <f t="shared" si="88"/>
        <v>98</v>
      </c>
      <c r="AF174" s="27">
        <f t="shared" si="89"/>
        <v>98</v>
      </c>
      <c r="AG174" s="27">
        <f t="shared" si="90"/>
        <v>0</v>
      </c>
      <c r="AH174" s="27">
        <f t="shared" si="91"/>
        <v>0</v>
      </c>
      <c r="AI174" s="27">
        <f t="shared" si="92"/>
        <v>0</v>
      </c>
      <c r="AJ174" s="27">
        <f t="shared" si="93"/>
        <v>0</v>
      </c>
      <c r="AK174" s="26">
        <f>SUM(Tabela4[[#This Row],[1º ano  LP]:[Questionário Contextual Estudante]])</f>
        <v>1486</v>
      </c>
      <c r="AM174">
        <f>IFERROR(IF(VLOOKUP(Tabela4[[#This Row],[Designação]],BW:BX,2,0)="SIM",SUM(AR174:AU174)+(4*(SUM(BH174:BK174))),0),0)</f>
        <v>0</v>
      </c>
      <c r="AN174">
        <f>IFERROR(IF(VLOOKUP(Tabela4[[#This Row],[Designação]],BW:BX,2,0)="SIM",SUM(AV174:BC174)+(4*(SUM(BL174:BS174))),0),0)</f>
        <v>0</v>
      </c>
      <c r="AO174">
        <f>IFERROR(VLOOKUP(Tabela4[[#This Row],[Designação]],BW:BX,2,0),0)</f>
        <v>0</v>
      </c>
      <c r="AP174" t="str">
        <f>IF(Tabela4[[#This Row],[Designação]]=AQ174,"SIM","NÃO")</f>
        <v>SIM</v>
      </c>
      <c r="AQ174" s="38">
        <v>312020</v>
      </c>
      <c r="AW174">
        <v>86</v>
      </c>
      <c r="AX174">
        <v>253</v>
      </c>
      <c r="AY174">
        <v>170</v>
      </c>
      <c r="AZ174">
        <v>37</v>
      </c>
      <c r="BA174">
        <v>31</v>
      </c>
      <c r="BB174">
        <v>86</v>
      </c>
      <c r="BD174">
        <v>663</v>
      </c>
      <c r="BF174" t="str">
        <f t="shared" si="94"/>
        <v>sim</v>
      </c>
      <c r="BG174" s="38">
        <v>312020</v>
      </c>
      <c r="BM174">
        <v>3</v>
      </c>
      <c r="BN174">
        <v>7</v>
      </c>
      <c r="BO174">
        <v>5</v>
      </c>
      <c r="BP174">
        <v>1</v>
      </c>
      <c r="BQ174">
        <v>1</v>
      </c>
      <c r="BR174">
        <v>3</v>
      </c>
      <c r="BT174">
        <v>20</v>
      </c>
      <c r="BW174" s="47">
        <v>918097</v>
      </c>
      <c r="BX174" s="47" t="s">
        <v>1054</v>
      </c>
    </row>
    <row r="175" spans="2:76" x14ac:dyDescent="0.25">
      <c r="B175" s="22">
        <v>3</v>
      </c>
      <c r="C175" s="23">
        <v>312021</v>
      </c>
      <c r="D175" s="24" t="s">
        <v>208</v>
      </c>
      <c r="E175" s="25">
        <f t="shared" si="64"/>
        <v>26</v>
      </c>
      <c r="F175" s="25">
        <f>Tabela4[[#This Row],[1º ano  LP]]</f>
        <v>26</v>
      </c>
      <c r="G175" s="27">
        <f t="shared" si="65"/>
        <v>2</v>
      </c>
      <c r="H175" s="27">
        <f>Tabela4[[#This Row],[1º ano - APLICADOR LP]]</f>
        <v>2</v>
      </c>
      <c r="I175" s="25">
        <f t="shared" si="66"/>
        <v>31</v>
      </c>
      <c r="J175" s="25">
        <f t="shared" si="67"/>
        <v>31</v>
      </c>
      <c r="K175" s="27">
        <f t="shared" si="68"/>
        <v>2</v>
      </c>
      <c r="L175" s="27">
        <f t="shared" si="69"/>
        <v>2</v>
      </c>
      <c r="M175" s="25">
        <f t="shared" si="70"/>
        <v>34</v>
      </c>
      <c r="N175" s="25">
        <f t="shared" si="71"/>
        <v>34</v>
      </c>
      <c r="O175" s="27">
        <f t="shared" si="72"/>
        <v>2</v>
      </c>
      <c r="P175" s="27">
        <f t="shared" si="73"/>
        <v>2</v>
      </c>
      <c r="Q175" s="25">
        <f t="shared" si="74"/>
        <v>38</v>
      </c>
      <c r="R175" s="25">
        <f t="shared" si="75"/>
        <v>38</v>
      </c>
      <c r="S175" s="25">
        <f t="shared" si="76"/>
        <v>34</v>
      </c>
      <c r="T175" s="25">
        <f t="shared" si="77"/>
        <v>34</v>
      </c>
      <c r="U175" s="25">
        <f t="shared" si="78"/>
        <v>31</v>
      </c>
      <c r="V175" s="25">
        <f t="shared" si="79"/>
        <v>31</v>
      </c>
      <c r="W175" s="25">
        <f t="shared" si="80"/>
        <v>0</v>
      </c>
      <c r="X175" s="25">
        <f t="shared" si="81"/>
        <v>0</v>
      </c>
      <c r="Y175" s="25">
        <f t="shared" si="82"/>
        <v>0</v>
      </c>
      <c r="Z175" s="25">
        <f t="shared" si="83"/>
        <v>0</v>
      </c>
      <c r="AA175" s="25">
        <f t="shared" si="84"/>
        <v>0</v>
      </c>
      <c r="AB175" s="25">
        <f t="shared" si="85"/>
        <v>0</v>
      </c>
      <c r="AC175" s="25">
        <f t="shared" si="86"/>
        <v>0</v>
      </c>
      <c r="AD175" s="25">
        <f t="shared" si="87"/>
        <v>0</v>
      </c>
      <c r="AE175" s="25">
        <f t="shared" si="88"/>
        <v>0</v>
      </c>
      <c r="AF175" s="27">
        <f t="shared" si="89"/>
        <v>0</v>
      </c>
      <c r="AG175" s="27">
        <f t="shared" si="90"/>
        <v>0</v>
      </c>
      <c r="AH175" s="27">
        <f t="shared" si="91"/>
        <v>0</v>
      </c>
      <c r="AI175" s="27">
        <f t="shared" si="92"/>
        <v>0</v>
      </c>
      <c r="AJ175" s="27">
        <f t="shared" si="93"/>
        <v>0</v>
      </c>
      <c r="AK175" s="26">
        <f>SUM(Tabela4[[#This Row],[1º ano  LP]:[Questionário Contextual Estudante]])</f>
        <v>400</v>
      </c>
      <c r="AM175">
        <f>IFERROR(IF(VLOOKUP(Tabela4[[#This Row],[Designação]],BW:BX,2,0)="SIM",SUM(AR175:AU175)+(4*(SUM(BH175:BK175))),0),0)</f>
        <v>0</v>
      </c>
      <c r="AN175">
        <f>IFERROR(IF(VLOOKUP(Tabela4[[#This Row],[Designação]],BW:BX,2,0)="SIM",SUM(AV175:BC175)+(4*(SUM(BL175:BS175))),0),0)</f>
        <v>0</v>
      </c>
      <c r="AO175">
        <f>IFERROR(VLOOKUP(Tabela4[[#This Row],[Designação]],BW:BX,2,0),0)</f>
        <v>0</v>
      </c>
      <c r="AP175" t="str">
        <f>IF(Tabela4[[#This Row],[Designação]]=AQ175,"SIM","NÃO")</f>
        <v>SIM</v>
      </c>
      <c r="AQ175" s="38">
        <v>312021</v>
      </c>
      <c r="AR175">
        <v>22</v>
      </c>
      <c r="AS175">
        <v>27</v>
      </c>
      <c r="AT175">
        <v>30</v>
      </c>
      <c r="AU175">
        <v>34</v>
      </c>
      <c r="AV175">
        <v>30</v>
      </c>
      <c r="AW175">
        <v>27</v>
      </c>
      <c r="BD175">
        <v>170</v>
      </c>
      <c r="BF175" t="str">
        <f t="shared" si="94"/>
        <v>sim</v>
      </c>
      <c r="BG175" s="38">
        <v>312021</v>
      </c>
      <c r="BH175">
        <v>1</v>
      </c>
      <c r="BI175">
        <v>1</v>
      </c>
      <c r="BJ175">
        <v>1</v>
      </c>
      <c r="BK175">
        <v>1</v>
      </c>
      <c r="BL175">
        <v>1</v>
      </c>
      <c r="BM175">
        <v>1</v>
      </c>
      <c r="BT175">
        <v>6</v>
      </c>
      <c r="BW175">
        <v>918098</v>
      </c>
      <c r="BX175" t="s">
        <v>1054</v>
      </c>
    </row>
    <row r="176" spans="2:76" x14ac:dyDescent="0.25">
      <c r="B176" s="22">
        <v>3</v>
      </c>
      <c r="C176" s="23">
        <v>312022</v>
      </c>
      <c r="D176" s="24" t="s">
        <v>209</v>
      </c>
      <c r="E176" s="25">
        <f t="shared" si="64"/>
        <v>170</v>
      </c>
      <c r="F176" s="25">
        <f>Tabela4[[#This Row],[1º ano  LP]]</f>
        <v>170</v>
      </c>
      <c r="G176" s="27">
        <f t="shared" si="65"/>
        <v>10</v>
      </c>
      <c r="H176" s="27">
        <f>Tabela4[[#This Row],[1º ano - APLICADOR LP]]</f>
        <v>10</v>
      </c>
      <c r="I176" s="25">
        <f t="shared" si="66"/>
        <v>192</v>
      </c>
      <c r="J176" s="25">
        <f t="shared" si="67"/>
        <v>192</v>
      </c>
      <c r="K176" s="27">
        <f t="shared" si="68"/>
        <v>12</v>
      </c>
      <c r="L176" s="27">
        <f t="shared" si="69"/>
        <v>12</v>
      </c>
      <c r="M176" s="25">
        <f t="shared" si="70"/>
        <v>237</v>
      </c>
      <c r="N176" s="25">
        <f t="shared" si="71"/>
        <v>237</v>
      </c>
      <c r="O176" s="27">
        <f t="shared" si="72"/>
        <v>14</v>
      </c>
      <c r="P176" s="27">
        <f t="shared" si="73"/>
        <v>14</v>
      </c>
      <c r="Q176" s="25">
        <f t="shared" si="74"/>
        <v>149</v>
      </c>
      <c r="R176" s="25">
        <f t="shared" si="75"/>
        <v>149</v>
      </c>
      <c r="S176" s="25">
        <f t="shared" si="76"/>
        <v>152</v>
      </c>
      <c r="T176" s="25">
        <f t="shared" si="77"/>
        <v>152</v>
      </c>
      <c r="U176" s="25">
        <f t="shared" si="78"/>
        <v>150</v>
      </c>
      <c r="V176" s="25">
        <f t="shared" si="79"/>
        <v>150</v>
      </c>
      <c r="W176" s="25">
        <f t="shared" si="80"/>
        <v>0</v>
      </c>
      <c r="X176" s="25">
        <f t="shared" si="81"/>
        <v>0</v>
      </c>
      <c r="Y176" s="25">
        <f t="shared" si="82"/>
        <v>0</v>
      </c>
      <c r="Z176" s="25">
        <f t="shared" si="83"/>
        <v>0</v>
      </c>
      <c r="AA176" s="25">
        <f t="shared" si="84"/>
        <v>0</v>
      </c>
      <c r="AB176" s="25">
        <f t="shared" si="85"/>
        <v>0</v>
      </c>
      <c r="AC176" s="25">
        <f t="shared" si="86"/>
        <v>0</v>
      </c>
      <c r="AD176" s="25">
        <f t="shared" si="87"/>
        <v>0</v>
      </c>
      <c r="AE176" s="25">
        <f t="shared" si="88"/>
        <v>0</v>
      </c>
      <c r="AF176" s="27">
        <f t="shared" si="89"/>
        <v>0</v>
      </c>
      <c r="AG176" s="27">
        <f t="shared" si="90"/>
        <v>0</v>
      </c>
      <c r="AH176" s="27">
        <f t="shared" si="91"/>
        <v>0</v>
      </c>
      <c r="AI176" s="27">
        <f t="shared" si="92"/>
        <v>0</v>
      </c>
      <c r="AJ176" s="27">
        <f t="shared" si="93"/>
        <v>0</v>
      </c>
      <c r="AK176" s="26">
        <f>SUM(Tabela4[[#This Row],[1º ano  LP]:[Questionário Contextual Estudante]])</f>
        <v>2172</v>
      </c>
      <c r="AM176">
        <f>IFERROR(IF(VLOOKUP(Tabela4[[#This Row],[Designação]],BW:BX,2,0)="SIM",SUM(AR176:AU176)+(4*(SUM(BH176:BK176))),0),0)</f>
        <v>0</v>
      </c>
      <c r="AN176">
        <f>IFERROR(IF(VLOOKUP(Tabela4[[#This Row],[Designação]],BW:BX,2,0)="SIM",SUM(AV176:BC176)+(4*(SUM(BL176:BS176))),0),0)</f>
        <v>0</v>
      </c>
      <c r="AO176">
        <f>IFERROR(VLOOKUP(Tabela4[[#This Row],[Designação]],BW:BX,2,0),0)</f>
        <v>0</v>
      </c>
      <c r="AP176" t="str">
        <f>IF(Tabela4[[#This Row],[Designação]]=AQ176,"SIM","NÃO")</f>
        <v>SIM</v>
      </c>
      <c r="AQ176" s="38">
        <v>312022</v>
      </c>
      <c r="AR176">
        <v>150</v>
      </c>
      <c r="AS176">
        <v>168</v>
      </c>
      <c r="AT176">
        <v>209</v>
      </c>
      <c r="AU176">
        <v>133</v>
      </c>
      <c r="AV176">
        <v>136</v>
      </c>
      <c r="AW176">
        <v>134</v>
      </c>
      <c r="BD176">
        <v>930</v>
      </c>
      <c r="BF176" t="str">
        <f t="shared" si="94"/>
        <v>sim</v>
      </c>
      <c r="BG176" s="38">
        <v>312022</v>
      </c>
      <c r="BH176">
        <v>5</v>
      </c>
      <c r="BI176">
        <v>6</v>
      </c>
      <c r="BJ176">
        <v>7</v>
      </c>
      <c r="BK176">
        <v>4</v>
      </c>
      <c r="BL176">
        <v>4</v>
      </c>
      <c r="BM176">
        <v>4</v>
      </c>
      <c r="BT176">
        <v>30</v>
      </c>
      <c r="BW176" s="47">
        <v>918105</v>
      </c>
      <c r="BX176" s="47" t="s">
        <v>1054</v>
      </c>
    </row>
    <row r="177" spans="2:76" x14ac:dyDescent="0.25">
      <c r="B177" s="22">
        <v>3</v>
      </c>
      <c r="C177" s="23">
        <v>312023</v>
      </c>
      <c r="D177" s="24" t="s">
        <v>210</v>
      </c>
      <c r="E177" s="25">
        <f t="shared" si="64"/>
        <v>34</v>
      </c>
      <c r="F177" s="25">
        <f>Tabela4[[#This Row],[1º ano  LP]]</f>
        <v>34</v>
      </c>
      <c r="G177" s="27">
        <f t="shared" si="65"/>
        <v>2</v>
      </c>
      <c r="H177" s="27">
        <f>Tabela4[[#This Row],[1º ano - APLICADOR LP]]</f>
        <v>2</v>
      </c>
      <c r="I177" s="25">
        <f t="shared" si="66"/>
        <v>50</v>
      </c>
      <c r="J177" s="25">
        <f t="shared" si="67"/>
        <v>50</v>
      </c>
      <c r="K177" s="27">
        <f t="shared" si="68"/>
        <v>4</v>
      </c>
      <c r="L177" s="27">
        <f t="shared" si="69"/>
        <v>4</v>
      </c>
      <c r="M177" s="25">
        <f t="shared" si="70"/>
        <v>35</v>
      </c>
      <c r="N177" s="25">
        <f t="shared" si="71"/>
        <v>35</v>
      </c>
      <c r="O177" s="27">
        <f t="shared" si="72"/>
        <v>2</v>
      </c>
      <c r="P177" s="27">
        <f t="shared" si="73"/>
        <v>2</v>
      </c>
      <c r="Q177" s="25">
        <f t="shared" si="74"/>
        <v>34</v>
      </c>
      <c r="R177" s="25">
        <f t="shared" si="75"/>
        <v>34</v>
      </c>
      <c r="S177" s="25">
        <f t="shared" si="76"/>
        <v>68</v>
      </c>
      <c r="T177" s="25">
        <f t="shared" si="77"/>
        <v>68</v>
      </c>
      <c r="U177" s="25">
        <f t="shared" si="78"/>
        <v>39</v>
      </c>
      <c r="V177" s="25">
        <f t="shared" si="79"/>
        <v>39</v>
      </c>
      <c r="W177" s="25">
        <f t="shared" si="80"/>
        <v>117</v>
      </c>
      <c r="X177" s="25">
        <f t="shared" si="81"/>
        <v>117</v>
      </c>
      <c r="Y177" s="25">
        <f t="shared" si="82"/>
        <v>75</v>
      </c>
      <c r="Z177" s="25">
        <f t="shared" si="83"/>
        <v>75</v>
      </c>
      <c r="AA177" s="25">
        <f t="shared" si="84"/>
        <v>58</v>
      </c>
      <c r="AB177" s="25">
        <f t="shared" si="85"/>
        <v>58</v>
      </c>
      <c r="AC177" s="25">
        <f t="shared" si="86"/>
        <v>0</v>
      </c>
      <c r="AD177" s="25">
        <f t="shared" si="87"/>
        <v>0</v>
      </c>
      <c r="AE177" s="25">
        <f t="shared" si="88"/>
        <v>0</v>
      </c>
      <c r="AF177" s="27">
        <f t="shared" si="89"/>
        <v>0</v>
      </c>
      <c r="AG177" s="27">
        <f t="shared" si="90"/>
        <v>0</v>
      </c>
      <c r="AH177" s="27">
        <f t="shared" si="91"/>
        <v>0</v>
      </c>
      <c r="AI177" s="27">
        <f t="shared" si="92"/>
        <v>0</v>
      </c>
      <c r="AJ177" s="27">
        <f t="shared" si="93"/>
        <v>0</v>
      </c>
      <c r="AK177" s="26">
        <f>SUM(Tabela4[[#This Row],[1º ano  LP]:[Questionário Contextual Estudante]])</f>
        <v>1036</v>
      </c>
      <c r="AM177">
        <f>IFERROR(IF(VLOOKUP(Tabela4[[#This Row],[Designação]],BW:BX,2,0)="SIM",SUM(AR177:AU177)+(4*(SUM(BH177:BK177))),0),0)</f>
        <v>0</v>
      </c>
      <c r="AN177">
        <f>IFERROR(IF(VLOOKUP(Tabela4[[#This Row],[Designação]],BW:BX,2,0)="SIM",SUM(AV177:BC177)+(4*(SUM(BL177:BS177))),0),0)</f>
        <v>0</v>
      </c>
      <c r="AO177">
        <f>IFERROR(VLOOKUP(Tabela4[[#This Row],[Designação]],BW:BX,2,0),0)</f>
        <v>0</v>
      </c>
      <c r="AP177" t="str">
        <f>IF(Tabela4[[#This Row],[Designação]]=AQ177,"SIM","NÃO")</f>
        <v>SIM</v>
      </c>
      <c r="AQ177" s="38">
        <v>312023</v>
      </c>
      <c r="AR177">
        <v>30</v>
      </c>
      <c r="AS177">
        <v>42</v>
      </c>
      <c r="AT177">
        <v>31</v>
      </c>
      <c r="AU177">
        <v>30</v>
      </c>
      <c r="AV177">
        <v>60</v>
      </c>
      <c r="AW177">
        <v>35</v>
      </c>
      <c r="AX177">
        <v>105</v>
      </c>
      <c r="AY177">
        <v>67</v>
      </c>
      <c r="AZ177">
        <v>50</v>
      </c>
      <c r="BD177">
        <v>450</v>
      </c>
      <c r="BF177" t="str">
        <f t="shared" si="94"/>
        <v>sim</v>
      </c>
      <c r="BG177" s="38">
        <v>312023</v>
      </c>
      <c r="BH177">
        <v>1</v>
      </c>
      <c r="BI177">
        <v>2</v>
      </c>
      <c r="BJ177">
        <v>1</v>
      </c>
      <c r="BK177">
        <v>1</v>
      </c>
      <c r="BL177">
        <v>2</v>
      </c>
      <c r="BM177">
        <v>1</v>
      </c>
      <c r="BN177">
        <v>3</v>
      </c>
      <c r="BO177">
        <v>2</v>
      </c>
      <c r="BP177">
        <v>2</v>
      </c>
      <c r="BT177">
        <v>15</v>
      </c>
      <c r="BW177">
        <v>918505</v>
      </c>
      <c r="BX177" t="s">
        <v>1054</v>
      </c>
    </row>
    <row r="178" spans="2:76" x14ac:dyDescent="0.25">
      <c r="B178" s="22">
        <v>3</v>
      </c>
      <c r="C178" s="23">
        <v>312024</v>
      </c>
      <c r="D178" s="24" t="s">
        <v>211</v>
      </c>
      <c r="E178" s="25">
        <f t="shared" si="64"/>
        <v>60</v>
      </c>
      <c r="F178" s="25">
        <f>Tabela4[[#This Row],[1º ano  LP]]</f>
        <v>60</v>
      </c>
      <c r="G178" s="27">
        <f t="shared" si="65"/>
        <v>4</v>
      </c>
      <c r="H178" s="27">
        <f>Tabela4[[#This Row],[1º ano - APLICADOR LP]]</f>
        <v>4</v>
      </c>
      <c r="I178" s="25">
        <f t="shared" si="66"/>
        <v>36</v>
      </c>
      <c r="J178" s="25">
        <f t="shared" si="67"/>
        <v>36</v>
      </c>
      <c r="K178" s="27">
        <f t="shared" si="68"/>
        <v>2</v>
      </c>
      <c r="L178" s="27">
        <f t="shared" si="69"/>
        <v>2</v>
      </c>
      <c r="M178" s="25">
        <f t="shared" si="70"/>
        <v>31</v>
      </c>
      <c r="N178" s="25">
        <f t="shared" si="71"/>
        <v>31</v>
      </c>
      <c r="O178" s="27">
        <f t="shared" si="72"/>
        <v>2</v>
      </c>
      <c r="P178" s="27">
        <f t="shared" si="73"/>
        <v>2</v>
      </c>
      <c r="Q178" s="25">
        <f t="shared" si="74"/>
        <v>74</v>
      </c>
      <c r="R178" s="25">
        <f t="shared" si="75"/>
        <v>74</v>
      </c>
      <c r="S178" s="25">
        <f t="shared" si="76"/>
        <v>37</v>
      </c>
      <c r="T178" s="25">
        <f t="shared" si="77"/>
        <v>37</v>
      </c>
      <c r="U178" s="25">
        <f t="shared" si="78"/>
        <v>0</v>
      </c>
      <c r="V178" s="25">
        <f t="shared" si="79"/>
        <v>0</v>
      </c>
      <c r="W178" s="25">
        <f t="shared" si="80"/>
        <v>0</v>
      </c>
      <c r="X178" s="25">
        <f t="shared" si="81"/>
        <v>0</v>
      </c>
      <c r="Y178" s="25">
        <f t="shared" si="82"/>
        <v>0</v>
      </c>
      <c r="Z178" s="25">
        <f t="shared" si="83"/>
        <v>0</v>
      </c>
      <c r="AA178" s="25">
        <f t="shared" si="84"/>
        <v>0</v>
      </c>
      <c r="AB178" s="25">
        <f t="shared" si="85"/>
        <v>0</v>
      </c>
      <c r="AC178" s="25">
        <f t="shared" si="86"/>
        <v>0</v>
      </c>
      <c r="AD178" s="25">
        <f t="shared" si="87"/>
        <v>0</v>
      </c>
      <c r="AE178" s="25">
        <f t="shared" si="88"/>
        <v>0</v>
      </c>
      <c r="AF178" s="27">
        <f t="shared" si="89"/>
        <v>0</v>
      </c>
      <c r="AG178" s="27">
        <f t="shared" si="90"/>
        <v>0</v>
      </c>
      <c r="AH178" s="27">
        <f t="shared" si="91"/>
        <v>0</v>
      </c>
      <c r="AI178" s="27">
        <f t="shared" si="92"/>
        <v>0</v>
      </c>
      <c r="AJ178" s="27">
        <f t="shared" si="93"/>
        <v>0</v>
      </c>
      <c r="AK178" s="26">
        <f>SUM(Tabela4[[#This Row],[1º ano  LP]:[Questionário Contextual Estudante]])</f>
        <v>492</v>
      </c>
      <c r="AM178">
        <f>IFERROR(IF(VLOOKUP(Tabela4[[#This Row],[Designação]],BW:BX,2,0)="SIM",SUM(AR178:AU178)+(4*(SUM(BH178:BK178))),0),0)</f>
        <v>0</v>
      </c>
      <c r="AN178">
        <f>IFERROR(IF(VLOOKUP(Tabela4[[#This Row],[Designação]],BW:BX,2,0)="SIM",SUM(AV178:BC178)+(4*(SUM(BL178:BS178))),0),0)</f>
        <v>0</v>
      </c>
      <c r="AO178">
        <f>IFERROR(VLOOKUP(Tabela4[[#This Row],[Designação]],BW:BX,2,0),0)</f>
        <v>0</v>
      </c>
      <c r="AP178" t="str">
        <f>IF(Tabela4[[#This Row],[Designação]]=AQ178,"SIM","NÃO")</f>
        <v>SIM</v>
      </c>
      <c r="AQ178" s="38">
        <v>312024</v>
      </c>
      <c r="AR178">
        <v>52</v>
      </c>
      <c r="AS178">
        <v>32</v>
      </c>
      <c r="AT178">
        <v>27</v>
      </c>
      <c r="AU178">
        <v>66</v>
      </c>
      <c r="AV178">
        <v>33</v>
      </c>
      <c r="BD178">
        <v>210</v>
      </c>
      <c r="BF178" t="str">
        <f t="shared" si="94"/>
        <v>sim</v>
      </c>
      <c r="BG178" s="38">
        <v>312024</v>
      </c>
      <c r="BH178">
        <v>2</v>
      </c>
      <c r="BI178">
        <v>1</v>
      </c>
      <c r="BJ178">
        <v>1</v>
      </c>
      <c r="BK178">
        <v>2</v>
      </c>
      <c r="BL178">
        <v>1</v>
      </c>
      <c r="BT178">
        <v>7</v>
      </c>
      <c r="BW178" s="47">
        <v>918509</v>
      </c>
      <c r="BX178" s="47" t="s">
        <v>1054</v>
      </c>
    </row>
    <row r="179" spans="2:76" x14ac:dyDescent="0.25">
      <c r="B179" s="22">
        <v>3</v>
      </c>
      <c r="C179" s="23">
        <v>312025</v>
      </c>
      <c r="D179" s="24" t="s">
        <v>212</v>
      </c>
      <c r="E179" s="25">
        <f t="shared" si="64"/>
        <v>44</v>
      </c>
      <c r="F179" s="25">
        <f>Tabela4[[#This Row],[1º ano  LP]]</f>
        <v>44</v>
      </c>
      <c r="G179" s="27">
        <f t="shared" si="65"/>
        <v>4</v>
      </c>
      <c r="H179" s="27">
        <f>Tabela4[[#This Row],[1º ano - APLICADOR LP]]</f>
        <v>4</v>
      </c>
      <c r="I179" s="25">
        <f t="shared" si="66"/>
        <v>33</v>
      </c>
      <c r="J179" s="25">
        <f t="shared" si="67"/>
        <v>33</v>
      </c>
      <c r="K179" s="27">
        <f t="shared" si="68"/>
        <v>2</v>
      </c>
      <c r="L179" s="27">
        <f t="shared" si="69"/>
        <v>2</v>
      </c>
      <c r="M179" s="25">
        <f t="shared" si="70"/>
        <v>62</v>
      </c>
      <c r="N179" s="25">
        <f t="shared" si="71"/>
        <v>62</v>
      </c>
      <c r="O179" s="27">
        <f t="shared" si="72"/>
        <v>4</v>
      </c>
      <c r="P179" s="27">
        <f t="shared" si="73"/>
        <v>4</v>
      </c>
      <c r="Q179" s="25">
        <f t="shared" si="74"/>
        <v>36</v>
      </c>
      <c r="R179" s="25">
        <f t="shared" si="75"/>
        <v>36</v>
      </c>
      <c r="S179" s="25">
        <f t="shared" si="76"/>
        <v>31</v>
      </c>
      <c r="T179" s="25">
        <f t="shared" si="77"/>
        <v>31</v>
      </c>
      <c r="U179" s="25">
        <f t="shared" si="78"/>
        <v>0</v>
      </c>
      <c r="V179" s="25">
        <f t="shared" si="79"/>
        <v>0</v>
      </c>
      <c r="W179" s="25">
        <f t="shared" si="80"/>
        <v>0</v>
      </c>
      <c r="X179" s="25">
        <f t="shared" si="81"/>
        <v>0</v>
      </c>
      <c r="Y179" s="25">
        <f t="shared" si="82"/>
        <v>0</v>
      </c>
      <c r="Z179" s="25">
        <f t="shared" si="83"/>
        <v>0</v>
      </c>
      <c r="AA179" s="25">
        <f t="shared" si="84"/>
        <v>0</v>
      </c>
      <c r="AB179" s="25">
        <f t="shared" si="85"/>
        <v>0</v>
      </c>
      <c r="AC179" s="25">
        <f t="shared" si="86"/>
        <v>0</v>
      </c>
      <c r="AD179" s="25">
        <f t="shared" si="87"/>
        <v>0</v>
      </c>
      <c r="AE179" s="25">
        <f t="shared" si="88"/>
        <v>0</v>
      </c>
      <c r="AF179" s="27">
        <f t="shared" si="89"/>
        <v>0</v>
      </c>
      <c r="AG179" s="27">
        <f t="shared" si="90"/>
        <v>0</v>
      </c>
      <c r="AH179" s="27">
        <f t="shared" si="91"/>
        <v>0</v>
      </c>
      <c r="AI179" s="27">
        <f t="shared" si="92"/>
        <v>0</v>
      </c>
      <c r="AJ179" s="27">
        <f t="shared" si="93"/>
        <v>0</v>
      </c>
      <c r="AK179" s="26">
        <f>SUM(Tabela4[[#This Row],[1º ano  LP]:[Questionário Contextual Estudante]])</f>
        <v>432</v>
      </c>
      <c r="AM179">
        <f>IFERROR(IF(VLOOKUP(Tabela4[[#This Row],[Designação]],BW:BX,2,0)="SIM",SUM(AR179:AU179)+(4*(SUM(BH179:BK179))),0),0)</f>
        <v>0</v>
      </c>
      <c r="AN179">
        <f>IFERROR(IF(VLOOKUP(Tabela4[[#This Row],[Designação]],BW:BX,2,0)="SIM",SUM(AV179:BC179)+(4*(SUM(BL179:BS179))),0),0)</f>
        <v>0</v>
      </c>
      <c r="AO179">
        <f>IFERROR(VLOOKUP(Tabela4[[#This Row],[Designação]],BW:BX,2,0),0)</f>
        <v>0</v>
      </c>
      <c r="AP179" t="str">
        <f>IF(Tabela4[[#This Row],[Designação]]=AQ179,"SIM","NÃO")</f>
        <v>SIM</v>
      </c>
      <c r="AQ179" s="38">
        <v>312025</v>
      </c>
      <c r="AR179">
        <v>36</v>
      </c>
      <c r="AS179">
        <v>29</v>
      </c>
      <c r="AT179">
        <v>54</v>
      </c>
      <c r="AU179">
        <v>32</v>
      </c>
      <c r="AV179">
        <v>27</v>
      </c>
      <c r="BD179">
        <v>178</v>
      </c>
      <c r="BF179" t="str">
        <f t="shared" si="94"/>
        <v>sim</v>
      </c>
      <c r="BG179" s="38">
        <v>312025</v>
      </c>
      <c r="BH179">
        <v>2</v>
      </c>
      <c r="BI179">
        <v>1</v>
      </c>
      <c r="BJ179">
        <v>2</v>
      </c>
      <c r="BK179">
        <v>1</v>
      </c>
      <c r="BL179">
        <v>1</v>
      </c>
      <c r="BT179">
        <v>7</v>
      </c>
      <c r="BW179">
        <v>1019006</v>
      </c>
      <c r="BX179" t="s">
        <v>1054</v>
      </c>
    </row>
    <row r="180" spans="2:76" x14ac:dyDescent="0.25">
      <c r="B180" s="22">
        <v>3</v>
      </c>
      <c r="C180" s="23">
        <v>312027</v>
      </c>
      <c r="D180" s="24" t="s">
        <v>213</v>
      </c>
      <c r="E180" s="25">
        <f t="shared" si="64"/>
        <v>69</v>
      </c>
      <c r="F180" s="25">
        <f>Tabela4[[#This Row],[1º ano  LP]]</f>
        <v>69</v>
      </c>
      <c r="G180" s="27">
        <f t="shared" si="65"/>
        <v>4</v>
      </c>
      <c r="H180" s="27">
        <f>Tabela4[[#This Row],[1º ano - APLICADOR LP]]</f>
        <v>4</v>
      </c>
      <c r="I180" s="25">
        <f t="shared" si="66"/>
        <v>99</v>
      </c>
      <c r="J180" s="25">
        <f t="shared" si="67"/>
        <v>99</v>
      </c>
      <c r="K180" s="27">
        <f t="shared" si="68"/>
        <v>6</v>
      </c>
      <c r="L180" s="27">
        <f t="shared" si="69"/>
        <v>6</v>
      </c>
      <c r="M180" s="25">
        <f t="shared" si="70"/>
        <v>101</v>
      </c>
      <c r="N180" s="25">
        <f t="shared" si="71"/>
        <v>101</v>
      </c>
      <c r="O180" s="27">
        <f t="shared" si="72"/>
        <v>6</v>
      </c>
      <c r="P180" s="27">
        <f t="shared" si="73"/>
        <v>6</v>
      </c>
      <c r="Q180" s="25">
        <f t="shared" si="74"/>
        <v>146</v>
      </c>
      <c r="R180" s="25">
        <f t="shared" si="75"/>
        <v>146</v>
      </c>
      <c r="S180" s="25">
        <f t="shared" si="76"/>
        <v>113</v>
      </c>
      <c r="T180" s="25">
        <f t="shared" si="77"/>
        <v>113</v>
      </c>
      <c r="U180" s="25">
        <f t="shared" si="78"/>
        <v>0</v>
      </c>
      <c r="V180" s="25">
        <f t="shared" si="79"/>
        <v>0</v>
      </c>
      <c r="W180" s="25">
        <f t="shared" si="80"/>
        <v>0</v>
      </c>
      <c r="X180" s="25">
        <f t="shared" si="81"/>
        <v>0</v>
      </c>
      <c r="Y180" s="25">
        <f t="shared" si="82"/>
        <v>0</v>
      </c>
      <c r="Z180" s="25">
        <f t="shared" si="83"/>
        <v>0</v>
      </c>
      <c r="AA180" s="25">
        <f t="shared" si="84"/>
        <v>0</v>
      </c>
      <c r="AB180" s="25">
        <f t="shared" si="85"/>
        <v>0</v>
      </c>
      <c r="AC180" s="25">
        <f t="shared" si="86"/>
        <v>0</v>
      </c>
      <c r="AD180" s="25">
        <f t="shared" si="87"/>
        <v>0</v>
      </c>
      <c r="AE180" s="25">
        <f t="shared" si="88"/>
        <v>0</v>
      </c>
      <c r="AF180" s="27">
        <f t="shared" si="89"/>
        <v>0</v>
      </c>
      <c r="AG180" s="27">
        <f t="shared" si="90"/>
        <v>0</v>
      </c>
      <c r="AH180" s="27">
        <f t="shared" si="91"/>
        <v>0</v>
      </c>
      <c r="AI180" s="27">
        <f t="shared" si="92"/>
        <v>0</v>
      </c>
      <c r="AJ180" s="27">
        <f t="shared" si="93"/>
        <v>0</v>
      </c>
      <c r="AK180" s="26">
        <f>SUM(Tabela4[[#This Row],[1º ano  LP]:[Questionário Contextual Estudante]])</f>
        <v>1088</v>
      </c>
      <c r="AM180">
        <f>IFERROR(IF(VLOOKUP(Tabela4[[#This Row],[Designação]],BW:BX,2,0)="SIM",SUM(AR180:AU180)+(4*(SUM(BH180:BK180))),0),0)</f>
        <v>0</v>
      </c>
      <c r="AN180">
        <f>IFERROR(IF(VLOOKUP(Tabela4[[#This Row],[Designação]],BW:BX,2,0)="SIM",SUM(AV180:BC180)+(4*(SUM(BL180:BS180))),0),0)</f>
        <v>0</v>
      </c>
      <c r="AO180">
        <f>IFERROR(VLOOKUP(Tabela4[[#This Row],[Designação]],BW:BX,2,0),0)</f>
        <v>0</v>
      </c>
      <c r="AP180" t="str">
        <f>IF(Tabela4[[#This Row],[Designação]]=AQ180,"SIM","NÃO")</f>
        <v>SIM</v>
      </c>
      <c r="AQ180" s="38">
        <v>312027</v>
      </c>
      <c r="AR180">
        <v>61</v>
      </c>
      <c r="AS180">
        <v>87</v>
      </c>
      <c r="AT180">
        <v>89</v>
      </c>
      <c r="AU180">
        <v>130</v>
      </c>
      <c r="AV180">
        <v>101</v>
      </c>
      <c r="BD180">
        <v>468</v>
      </c>
      <c r="BF180" t="str">
        <f t="shared" si="94"/>
        <v>sim</v>
      </c>
      <c r="BG180" s="38">
        <v>312027</v>
      </c>
      <c r="BH180">
        <v>2</v>
      </c>
      <c r="BI180">
        <v>3</v>
      </c>
      <c r="BJ180">
        <v>3</v>
      </c>
      <c r="BK180">
        <v>4</v>
      </c>
      <c r="BL180">
        <v>3</v>
      </c>
      <c r="BT180">
        <v>15</v>
      </c>
      <c r="BW180" s="47">
        <v>1019017</v>
      </c>
      <c r="BX180" s="47" t="s">
        <v>1054</v>
      </c>
    </row>
    <row r="181" spans="2:76" x14ac:dyDescent="0.25">
      <c r="B181" s="22">
        <v>3</v>
      </c>
      <c r="C181" s="23">
        <v>312029</v>
      </c>
      <c r="D181" s="24" t="s">
        <v>214</v>
      </c>
      <c r="E181" s="25">
        <f t="shared" si="64"/>
        <v>68</v>
      </c>
      <c r="F181" s="25">
        <f>Tabela4[[#This Row],[1º ano  LP]]</f>
        <v>68</v>
      </c>
      <c r="G181" s="27">
        <f t="shared" si="65"/>
        <v>4</v>
      </c>
      <c r="H181" s="27">
        <f>Tabela4[[#This Row],[1º ano - APLICADOR LP]]</f>
        <v>4</v>
      </c>
      <c r="I181" s="25">
        <f t="shared" si="66"/>
        <v>37</v>
      </c>
      <c r="J181" s="25">
        <f t="shared" si="67"/>
        <v>37</v>
      </c>
      <c r="K181" s="27">
        <f t="shared" si="68"/>
        <v>2</v>
      </c>
      <c r="L181" s="27">
        <f t="shared" si="69"/>
        <v>2</v>
      </c>
      <c r="M181" s="25">
        <f t="shared" si="70"/>
        <v>36</v>
      </c>
      <c r="N181" s="25">
        <f t="shared" si="71"/>
        <v>36</v>
      </c>
      <c r="O181" s="27">
        <f t="shared" si="72"/>
        <v>2</v>
      </c>
      <c r="P181" s="27">
        <f t="shared" si="73"/>
        <v>2</v>
      </c>
      <c r="Q181" s="25">
        <f t="shared" si="74"/>
        <v>75</v>
      </c>
      <c r="R181" s="25">
        <f t="shared" si="75"/>
        <v>75</v>
      </c>
      <c r="S181" s="25">
        <f t="shared" si="76"/>
        <v>74</v>
      </c>
      <c r="T181" s="25">
        <f t="shared" si="77"/>
        <v>74</v>
      </c>
      <c r="U181" s="25">
        <f t="shared" si="78"/>
        <v>0</v>
      </c>
      <c r="V181" s="25">
        <f t="shared" si="79"/>
        <v>0</v>
      </c>
      <c r="W181" s="25">
        <f t="shared" si="80"/>
        <v>0</v>
      </c>
      <c r="X181" s="25">
        <f t="shared" si="81"/>
        <v>0</v>
      </c>
      <c r="Y181" s="25">
        <f t="shared" si="82"/>
        <v>0</v>
      </c>
      <c r="Z181" s="25">
        <f t="shared" si="83"/>
        <v>0</v>
      </c>
      <c r="AA181" s="25">
        <f t="shared" si="84"/>
        <v>0</v>
      </c>
      <c r="AB181" s="25">
        <f t="shared" si="85"/>
        <v>0</v>
      </c>
      <c r="AC181" s="25">
        <f t="shared" si="86"/>
        <v>0</v>
      </c>
      <c r="AD181" s="25">
        <f t="shared" si="87"/>
        <v>0</v>
      </c>
      <c r="AE181" s="25">
        <f t="shared" si="88"/>
        <v>0</v>
      </c>
      <c r="AF181" s="27">
        <f t="shared" si="89"/>
        <v>0</v>
      </c>
      <c r="AG181" s="27">
        <f t="shared" si="90"/>
        <v>0</v>
      </c>
      <c r="AH181" s="27">
        <f t="shared" si="91"/>
        <v>0</v>
      </c>
      <c r="AI181" s="27">
        <f t="shared" si="92"/>
        <v>0</v>
      </c>
      <c r="AJ181" s="27">
        <f t="shared" si="93"/>
        <v>0</v>
      </c>
      <c r="AK181" s="26">
        <f>SUM(Tabela4[[#This Row],[1º ano  LP]:[Questionário Contextual Estudante]])</f>
        <v>596</v>
      </c>
      <c r="AM181">
        <f>IFERROR(IF(VLOOKUP(Tabela4[[#This Row],[Designação]],BW:BX,2,0)="SIM",SUM(AR181:AU181)+(4*(SUM(BH181:BK181))),0),0)</f>
        <v>0</v>
      </c>
      <c r="AN181">
        <f>IFERROR(IF(VLOOKUP(Tabela4[[#This Row],[Designação]],BW:BX,2,0)="SIM",SUM(AV181:BC181)+(4*(SUM(BL181:BS181))),0),0)</f>
        <v>0</v>
      </c>
      <c r="AO181">
        <f>IFERROR(VLOOKUP(Tabela4[[#This Row],[Designação]],BW:BX,2,0),0)</f>
        <v>0</v>
      </c>
      <c r="AP181" t="str">
        <f>IF(Tabela4[[#This Row],[Designação]]=AQ181,"SIM","NÃO")</f>
        <v>SIM</v>
      </c>
      <c r="AQ181" s="38">
        <v>312029</v>
      </c>
      <c r="AR181">
        <v>60</v>
      </c>
      <c r="AS181">
        <v>33</v>
      </c>
      <c r="AT181">
        <v>32</v>
      </c>
      <c r="AU181">
        <v>67</v>
      </c>
      <c r="AV181">
        <v>66</v>
      </c>
      <c r="BD181">
        <v>258</v>
      </c>
      <c r="BF181" t="str">
        <f t="shared" si="94"/>
        <v>sim</v>
      </c>
      <c r="BG181" s="38">
        <v>312029</v>
      </c>
      <c r="BH181">
        <v>2</v>
      </c>
      <c r="BI181">
        <v>1</v>
      </c>
      <c r="BJ181">
        <v>1</v>
      </c>
      <c r="BK181">
        <v>2</v>
      </c>
      <c r="BL181">
        <v>2</v>
      </c>
      <c r="BT181">
        <v>8</v>
      </c>
      <c r="BW181">
        <v>1019021</v>
      </c>
      <c r="BX181" t="s">
        <v>1054</v>
      </c>
    </row>
    <row r="182" spans="2:76" x14ac:dyDescent="0.25">
      <c r="B182" s="22">
        <v>3</v>
      </c>
      <c r="C182" s="23">
        <v>312030</v>
      </c>
      <c r="D182" s="24" t="s">
        <v>215</v>
      </c>
      <c r="E182" s="25">
        <f t="shared" si="64"/>
        <v>0</v>
      </c>
      <c r="F182" s="25">
        <f>Tabela4[[#This Row],[1º ano  LP]]</f>
        <v>0</v>
      </c>
      <c r="G182" s="27">
        <f t="shared" si="65"/>
        <v>0</v>
      </c>
      <c r="H182" s="27">
        <f>Tabela4[[#This Row],[1º ano - APLICADOR LP]]</f>
        <v>0</v>
      </c>
      <c r="I182" s="25">
        <f t="shared" si="66"/>
        <v>0</v>
      </c>
      <c r="J182" s="25">
        <f t="shared" si="67"/>
        <v>0</v>
      </c>
      <c r="K182" s="27">
        <f t="shared" si="68"/>
        <v>0</v>
      </c>
      <c r="L182" s="27">
        <f t="shared" si="69"/>
        <v>0</v>
      </c>
      <c r="M182" s="25">
        <f t="shared" si="70"/>
        <v>0</v>
      </c>
      <c r="N182" s="25">
        <f t="shared" si="71"/>
        <v>0</v>
      </c>
      <c r="O182" s="27">
        <f t="shared" si="72"/>
        <v>0</v>
      </c>
      <c r="P182" s="27">
        <f t="shared" si="73"/>
        <v>0</v>
      </c>
      <c r="Q182" s="25">
        <f t="shared" si="74"/>
        <v>0</v>
      </c>
      <c r="R182" s="25">
        <f t="shared" si="75"/>
        <v>0</v>
      </c>
      <c r="S182" s="25">
        <f t="shared" si="76"/>
        <v>0</v>
      </c>
      <c r="T182" s="25">
        <f t="shared" si="77"/>
        <v>0</v>
      </c>
      <c r="U182" s="25">
        <f t="shared" si="78"/>
        <v>140</v>
      </c>
      <c r="V182" s="25">
        <f t="shared" si="79"/>
        <v>140</v>
      </c>
      <c r="W182" s="25">
        <f t="shared" si="80"/>
        <v>83</v>
      </c>
      <c r="X182" s="25">
        <f t="shared" si="81"/>
        <v>83</v>
      </c>
      <c r="Y182" s="25">
        <f t="shared" si="82"/>
        <v>78</v>
      </c>
      <c r="Z182" s="25">
        <f t="shared" si="83"/>
        <v>78</v>
      </c>
      <c r="AA182" s="25">
        <f t="shared" si="84"/>
        <v>68</v>
      </c>
      <c r="AB182" s="25">
        <f t="shared" si="85"/>
        <v>68</v>
      </c>
      <c r="AC182" s="25">
        <f t="shared" si="86"/>
        <v>32</v>
      </c>
      <c r="AD182" s="25">
        <f t="shared" si="87"/>
        <v>32</v>
      </c>
      <c r="AE182" s="25">
        <f t="shared" si="88"/>
        <v>34</v>
      </c>
      <c r="AF182" s="27">
        <f t="shared" si="89"/>
        <v>34</v>
      </c>
      <c r="AG182" s="27">
        <f t="shared" si="90"/>
        <v>0</v>
      </c>
      <c r="AH182" s="27">
        <f t="shared" si="91"/>
        <v>0</v>
      </c>
      <c r="AI182" s="27">
        <f t="shared" si="92"/>
        <v>0</v>
      </c>
      <c r="AJ182" s="27">
        <f t="shared" si="93"/>
        <v>435</v>
      </c>
      <c r="AK182" s="26">
        <f>SUM(Tabela4[[#This Row],[1º ano  LP]:[Questionário Contextual Estudante]])</f>
        <v>1305</v>
      </c>
      <c r="AM182">
        <f>IFERROR(IF(VLOOKUP(Tabela4[[#This Row],[Designação]],BW:BX,2,0)="SIM",SUM(AR182:AU182)+(4*(SUM(BH182:BK182))),0),0)</f>
        <v>0</v>
      </c>
      <c r="AN182">
        <f>IFERROR(IF(VLOOKUP(Tabela4[[#This Row],[Designação]],BW:BX,2,0)="SIM",SUM(AV182:BC182)+(4*(SUM(BL182:BS182))),0),0)</f>
        <v>435</v>
      </c>
      <c r="AO182" t="str">
        <f>IFERROR(VLOOKUP(Tabela4[[#This Row],[Designação]],BW:BX,2,0),0)</f>
        <v>SIM</v>
      </c>
      <c r="AP182" t="str">
        <f>IF(Tabela4[[#This Row],[Designação]]=AQ182,"SIM","NÃO")</f>
        <v>SIM</v>
      </c>
      <c r="AQ182" s="38">
        <v>312030</v>
      </c>
      <c r="AW182">
        <v>124</v>
      </c>
      <c r="AX182">
        <v>75</v>
      </c>
      <c r="AY182">
        <v>70</v>
      </c>
      <c r="AZ182">
        <v>60</v>
      </c>
      <c r="BA182">
        <v>28</v>
      </c>
      <c r="BB182">
        <v>30</v>
      </c>
      <c r="BD182">
        <v>387</v>
      </c>
      <c r="BF182" t="str">
        <f t="shared" si="94"/>
        <v>sim</v>
      </c>
      <c r="BG182" s="38">
        <v>312030</v>
      </c>
      <c r="BM182">
        <v>4</v>
      </c>
      <c r="BN182">
        <v>2</v>
      </c>
      <c r="BO182">
        <v>2</v>
      </c>
      <c r="BP182">
        <v>2</v>
      </c>
      <c r="BQ182">
        <v>1</v>
      </c>
      <c r="BR182">
        <v>1</v>
      </c>
      <c r="BT182">
        <v>12</v>
      </c>
      <c r="BW182" s="47">
        <v>1019032</v>
      </c>
      <c r="BX182" s="47" t="s">
        <v>1054</v>
      </c>
    </row>
    <row r="183" spans="2:76" x14ac:dyDescent="0.25">
      <c r="B183" s="22">
        <v>3</v>
      </c>
      <c r="C183" s="23">
        <v>312031</v>
      </c>
      <c r="D183" s="24" t="s">
        <v>216</v>
      </c>
      <c r="E183" s="25">
        <f t="shared" si="64"/>
        <v>0</v>
      </c>
      <c r="F183" s="25">
        <f>Tabela4[[#This Row],[1º ano  LP]]</f>
        <v>0</v>
      </c>
      <c r="G183" s="27">
        <f t="shared" si="65"/>
        <v>0</v>
      </c>
      <c r="H183" s="27">
        <f>Tabela4[[#This Row],[1º ano - APLICADOR LP]]</f>
        <v>0</v>
      </c>
      <c r="I183" s="25">
        <f t="shared" si="66"/>
        <v>0</v>
      </c>
      <c r="J183" s="25">
        <f t="shared" si="67"/>
        <v>0</v>
      </c>
      <c r="K183" s="27">
        <f t="shared" si="68"/>
        <v>0</v>
      </c>
      <c r="L183" s="27">
        <f t="shared" si="69"/>
        <v>0</v>
      </c>
      <c r="M183" s="25">
        <f t="shared" si="70"/>
        <v>0</v>
      </c>
      <c r="N183" s="25">
        <f t="shared" si="71"/>
        <v>0</v>
      </c>
      <c r="O183" s="27">
        <f t="shared" si="72"/>
        <v>0</v>
      </c>
      <c r="P183" s="27">
        <f t="shared" si="73"/>
        <v>0</v>
      </c>
      <c r="Q183" s="25">
        <f t="shared" si="74"/>
        <v>0</v>
      </c>
      <c r="R183" s="25">
        <f t="shared" si="75"/>
        <v>0</v>
      </c>
      <c r="S183" s="25">
        <f t="shared" si="76"/>
        <v>0</v>
      </c>
      <c r="T183" s="25">
        <f t="shared" si="77"/>
        <v>0</v>
      </c>
      <c r="U183" s="25">
        <f t="shared" si="78"/>
        <v>73</v>
      </c>
      <c r="V183" s="25">
        <f t="shared" si="79"/>
        <v>73</v>
      </c>
      <c r="W183" s="25">
        <f t="shared" si="80"/>
        <v>120</v>
      </c>
      <c r="X183" s="25">
        <f t="shared" si="81"/>
        <v>120</v>
      </c>
      <c r="Y183" s="25">
        <f t="shared" si="82"/>
        <v>119</v>
      </c>
      <c r="Z183" s="25">
        <f t="shared" si="83"/>
        <v>119</v>
      </c>
      <c r="AA183" s="25">
        <f t="shared" si="84"/>
        <v>124</v>
      </c>
      <c r="AB183" s="25">
        <f t="shared" si="85"/>
        <v>124</v>
      </c>
      <c r="AC183" s="25">
        <f t="shared" si="86"/>
        <v>0</v>
      </c>
      <c r="AD183" s="25">
        <f t="shared" si="87"/>
        <v>0</v>
      </c>
      <c r="AE183" s="25">
        <f t="shared" si="88"/>
        <v>33</v>
      </c>
      <c r="AF183" s="27">
        <f t="shared" si="89"/>
        <v>33</v>
      </c>
      <c r="AG183" s="27">
        <f t="shared" si="90"/>
        <v>30</v>
      </c>
      <c r="AH183" s="27">
        <f t="shared" si="91"/>
        <v>30</v>
      </c>
      <c r="AI183" s="27">
        <f t="shared" si="92"/>
        <v>0</v>
      </c>
      <c r="AJ183" s="27">
        <f t="shared" si="93"/>
        <v>499</v>
      </c>
      <c r="AK183" s="26">
        <f>SUM(Tabela4[[#This Row],[1º ano  LP]:[Questionário Contextual Estudante]])</f>
        <v>1497</v>
      </c>
      <c r="AM183">
        <f>IFERROR(IF(VLOOKUP(Tabela4[[#This Row],[Designação]],BW:BX,2,0)="SIM",SUM(AR183:AU183)+(4*(SUM(BH183:BK183))),0),0)</f>
        <v>0</v>
      </c>
      <c r="AN183">
        <f>IFERROR(IF(VLOOKUP(Tabela4[[#This Row],[Designação]],BW:BX,2,0)="SIM",SUM(AV183:BC183)+(4*(SUM(BL183:BS183))),0),0)</f>
        <v>499</v>
      </c>
      <c r="AO183" t="str">
        <f>IFERROR(VLOOKUP(Tabela4[[#This Row],[Designação]],BW:BX,2,0),0)</f>
        <v>SIM</v>
      </c>
      <c r="AP183" t="str">
        <f>IF(Tabela4[[#This Row],[Designação]]=AQ183,"SIM","NÃO")</f>
        <v>SIM</v>
      </c>
      <c r="AQ183" s="38">
        <v>312031</v>
      </c>
      <c r="AW183">
        <v>65</v>
      </c>
      <c r="AX183">
        <v>108</v>
      </c>
      <c r="AY183">
        <v>107</v>
      </c>
      <c r="AZ183">
        <v>112</v>
      </c>
      <c r="BB183">
        <v>29</v>
      </c>
      <c r="BC183">
        <v>26</v>
      </c>
      <c r="BD183">
        <v>447</v>
      </c>
      <c r="BF183" t="str">
        <f t="shared" si="94"/>
        <v>sim</v>
      </c>
      <c r="BG183" s="38">
        <v>312031</v>
      </c>
      <c r="BM183">
        <v>2</v>
      </c>
      <c r="BN183">
        <v>3</v>
      </c>
      <c r="BO183">
        <v>3</v>
      </c>
      <c r="BP183">
        <v>3</v>
      </c>
      <c r="BR183">
        <v>1</v>
      </c>
      <c r="BS183">
        <v>1</v>
      </c>
      <c r="BT183">
        <v>13</v>
      </c>
      <c r="BW183">
        <v>1019033</v>
      </c>
      <c r="BX183" t="s">
        <v>1054</v>
      </c>
    </row>
    <row r="184" spans="2:76" x14ac:dyDescent="0.25">
      <c r="B184" s="22">
        <v>3</v>
      </c>
      <c r="C184" s="23">
        <v>312032</v>
      </c>
      <c r="D184" s="24" t="s">
        <v>217</v>
      </c>
      <c r="E184" s="25">
        <f t="shared" si="64"/>
        <v>69</v>
      </c>
      <c r="F184" s="25">
        <f>Tabela4[[#This Row],[1º ano  LP]]</f>
        <v>69</v>
      </c>
      <c r="G184" s="27">
        <f t="shared" si="65"/>
        <v>4</v>
      </c>
      <c r="H184" s="27">
        <f>Tabela4[[#This Row],[1º ano - APLICADOR LP]]</f>
        <v>4</v>
      </c>
      <c r="I184" s="25">
        <f t="shared" si="66"/>
        <v>66</v>
      </c>
      <c r="J184" s="25">
        <f t="shared" si="67"/>
        <v>66</v>
      </c>
      <c r="K184" s="27">
        <f t="shared" si="68"/>
        <v>4</v>
      </c>
      <c r="L184" s="27">
        <f t="shared" si="69"/>
        <v>4</v>
      </c>
      <c r="M184" s="25">
        <f t="shared" si="70"/>
        <v>67</v>
      </c>
      <c r="N184" s="25">
        <f t="shared" si="71"/>
        <v>67</v>
      </c>
      <c r="O184" s="27">
        <f t="shared" si="72"/>
        <v>4</v>
      </c>
      <c r="P184" s="27">
        <f t="shared" si="73"/>
        <v>4</v>
      </c>
      <c r="Q184" s="25">
        <f t="shared" si="74"/>
        <v>75</v>
      </c>
      <c r="R184" s="25">
        <f t="shared" si="75"/>
        <v>75</v>
      </c>
      <c r="S184" s="25">
        <f t="shared" si="76"/>
        <v>72</v>
      </c>
      <c r="T184" s="25">
        <f t="shared" si="77"/>
        <v>72</v>
      </c>
      <c r="U184" s="25">
        <f t="shared" si="78"/>
        <v>0</v>
      </c>
      <c r="V184" s="25">
        <f t="shared" si="79"/>
        <v>0</v>
      </c>
      <c r="W184" s="25">
        <f t="shared" si="80"/>
        <v>0</v>
      </c>
      <c r="X184" s="25">
        <f t="shared" si="81"/>
        <v>0</v>
      </c>
      <c r="Y184" s="25">
        <f t="shared" si="82"/>
        <v>0</v>
      </c>
      <c r="Z184" s="25">
        <f t="shared" si="83"/>
        <v>0</v>
      </c>
      <c r="AA184" s="25">
        <f t="shared" si="84"/>
        <v>0</v>
      </c>
      <c r="AB184" s="25">
        <f t="shared" si="85"/>
        <v>0</v>
      </c>
      <c r="AC184" s="25">
        <f t="shared" si="86"/>
        <v>0</v>
      </c>
      <c r="AD184" s="25">
        <f t="shared" si="87"/>
        <v>0</v>
      </c>
      <c r="AE184" s="25">
        <f t="shared" si="88"/>
        <v>0</v>
      </c>
      <c r="AF184" s="27">
        <f t="shared" si="89"/>
        <v>0</v>
      </c>
      <c r="AG184" s="27">
        <f t="shared" si="90"/>
        <v>0</v>
      </c>
      <c r="AH184" s="27">
        <f t="shared" si="91"/>
        <v>0</v>
      </c>
      <c r="AI184" s="27">
        <f t="shared" si="92"/>
        <v>277</v>
      </c>
      <c r="AJ184" s="27">
        <f t="shared" si="93"/>
        <v>72</v>
      </c>
      <c r="AK184" s="26">
        <f>SUM(Tabela4[[#This Row],[1º ano  LP]:[Questionário Contextual Estudante]])</f>
        <v>1071</v>
      </c>
      <c r="AM184">
        <f>IFERROR(IF(VLOOKUP(Tabela4[[#This Row],[Designação]],BW:BX,2,0)="SIM",SUM(AR184:AU184)+(4*(SUM(BH184:BK184))),0),0)</f>
        <v>277</v>
      </c>
      <c r="AN184">
        <f>IFERROR(IF(VLOOKUP(Tabela4[[#This Row],[Designação]],BW:BX,2,0)="SIM",SUM(AV184:BC184)+(4*(SUM(BL184:BS184))),0),0)</f>
        <v>72</v>
      </c>
      <c r="AO184" t="str">
        <f>IFERROR(VLOOKUP(Tabela4[[#This Row],[Designação]],BW:BX,2,0),0)</f>
        <v>SIM</v>
      </c>
      <c r="AP184" t="str">
        <f>IF(Tabela4[[#This Row],[Designação]]=AQ184,"SIM","NÃO")</f>
        <v>SIM</v>
      </c>
      <c r="AQ184" s="38">
        <v>312032</v>
      </c>
      <c r="AR184">
        <v>61</v>
      </c>
      <c r="AS184">
        <v>58</v>
      </c>
      <c r="AT184">
        <v>59</v>
      </c>
      <c r="AU184">
        <v>67</v>
      </c>
      <c r="AV184">
        <v>64</v>
      </c>
      <c r="BD184">
        <v>309</v>
      </c>
      <c r="BF184" t="str">
        <f t="shared" si="94"/>
        <v>sim</v>
      </c>
      <c r="BG184" s="38">
        <v>312032</v>
      </c>
      <c r="BH184">
        <v>2</v>
      </c>
      <c r="BI184">
        <v>2</v>
      </c>
      <c r="BJ184">
        <v>2</v>
      </c>
      <c r="BK184">
        <v>2</v>
      </c>
      <c r="BL184">
        <v>2</v>
      </c>
      <c r="BT184">
        <v>10</v>
      </c>
      <c r="BW184" s="47">
        <v>1019037</v>
      </c>
      <c r="BX184" s="47" t="s">
        <v>1054</v>
      </c>
    </row>
    <row r="185" spans="2:76" x14ac:dyDescent="0.25">
      <c r="B185" s="22">
        <v>3</v>
      </c>
      <c r="C185" s="23">
        <v>312033</v>
      </c>
      <c r="D185" s="24" t="s">
        <v>218</v>
      </c>
      <c r="E185" s="25">
        <f t="shared" si="64"/>
        <v>60</v>
      </c>
      <c r="F185" s="25">
        <f>Tabela4[[#This Row],[1º ano  LP]]</f>
        <v>60</v>
      </c>
      <c r="G185" s="27">
        <f t="shared" si="65"/>
        <v>4</v>
      </c>
      <c r="H185" s="27">
        <f>Tabela4[[#This Row],[1º ano - APLICADOR LP]]</f>
        <v>4</v>
      </c>
      <c r="I185" s="25">
        <f t="shared" si="66"/>
        <v>66</v>
      </c>
      <c r="J185" s="25">
        <f t="shared" si="67"/>
        <v>66</v>
      </c>
      <c r="K185" s="27">
        <f t="shared" si="68"/>
        <v>4</v>
      </c>
      <c r="L185" s="27">
        <f t="shared" si="69"/>
        <v>4</v>
      </c>
      <c r="M185" s="25">
        <f t="shared" si="70"/>
        <v>66</v>
      </c>
      <c r="N185" s="25">
        <f t="shared" si="71"/>
        <v>66</v>
      </c>
      <c r="O185" s="27">
        <f t="shared" si="72"/>
        <v>4</v>
      </c>
      <c r="P185" s="27">
        <f t="shared" si="73"/>
        <v>4</v>
      </c>
      <c r="Q185" s="25">
        <f t="shared" si="74"/>
        <v>60</v>
      </c>
      <c r="R185" s="25">
        <f t="shared" si="75"/>
        <v>60</v>
      </c>
      <c r="S185" s="25">
        <f t="shared" si="76"/>
        <v>62</v>
      </c>
      <c r="T185" s="25">
        <f t="shared" si="77"/>
        <v>62</v>
      </c>
      <c r="U185" s="25">
        <f t="shared" si="78"/>
        <v>35</v>
      </c>
      <c r="V185" s="25">
        <f t="shared" si="79"/>
        <v>35</v>
      </c>
      <c r="W185" s="25">
        <f t="shared" si="80"/>
        <v>0</v>
      </c>
      <c r="X185" s="25">
        <f t="shared" si="81"/>
        <v>0</v>
      </c>
      <c r="Y185" s="25">
        <f t="shared" si="82"/>
        <v>0</v>
      </c>
      <c r="Z185" s="25">
        <f t="shared" si="83"/>
        <v>0</v>
      </c>
      <c r="AA185" s="25">
        <f t="shared" si="84"/>
        <v>0</v>
      </c>
      <c r="AB185" s="25">
        <f t="shared" si="85"/>
        <v>0</v>
      </c>
      <c r="AC185" s="25">
        <f t="shared" si="86"/>
        <v>0</v>
      </c>
      <c r="AD185" s="25">
        <f t="shared" si="87"/>
        <v>0</v>
      </c>
      <c r="AE185" s="25">
        <f t="shared" si="88"/>
        <v>0</v>
      </c>
      <c r="AF185" s="27">
        <f t="shared" si="89"/>
        <v>0</v>
      </c>
      <c r="AG185" s="27">
        <f t="shared" si="90"/>
        <v>0</v>
      </c>
      <c r="AH185" s="27">
        <f t="shared" si="91"/>
        <v>0</v>
      </c>
      <c r="AI185" s="27">
        <f t="shared" si="92"/>
        <v>252</v>
      </c>
      <c r="AJ185" s="27">
        <f t="shared" si="93"/>
        <v>97</v>
      </c>
      <c r="AK185" s="26">
        <f>SUM(Tabela4[[#This Row],[1º ano  LP]:[Questionário Contextual Estudante]])</f>
        <v>1071</v>
      </c>
      <c r="AM185">
        <f>IFERROR(IF(VLOOKUP(Tabela4[[#This Row],[Designação]],BW:BX,2,0)="SIM",SUM(AR185:AU185)+(4*(SUM(BH185:BK185))),0),0)</f>
        <v>252</v>
      </c>
      <c r="AN185">
        <f>IFERROR(IF(VLOOKUP(Tabela4[[#This Row],[Designação]],BW:BX,2,0)="SIM",SUM(AV185:BC185)+(4*(SUM(BL185:BS185))),0),0)</f>
        <v>97</v>
      </c>
      <c r="AO185" t="str">
        <f>IFERROR(VLOOKUP(Tabela4[[#This Row],[Designação]],BW:BX,2,0),0)</f>
        <v>SIM</v>
      </c>
      <c r="AP185" t="str">
        <f>IF(Tabela4[[#This Row],[Designação]]=AQ185,"SIM","NÃO")</f>
        <v>SIM</v>
      </c>
      <c r="AQ185" s="38">
        <v>312033</v>
      </c>
      <c r="AR185">
        <v>52</v>
      </c>
      <c r="AS185">
        <v>58</v>
      </c>
      <c r="AT185">
        <v>58</v>
      </c>
      <c r="AU185">
        <v>52</v>
      </c>
      <c r="AV185">
        <v>54</v>
      </c>
      <c r="AW185">
        <v>31</v>
      </c>
      <c r="BD185">
        <v>305</v>
      </c>
      <c r="BF185" t="str">
        <f t="shared" si="94"/>
        <v>sim</v>
      </c>
      <c r="BG185" s="38">
        <v>312033</v>
      </c>
      <c r="BH185">
        <v>2</v>
      </c>
      <c r="BI185">
        <v>2</v>
      </c>
      <c r="BJ185">
        <v>2</v>
      </c>
      <c r="BK185">
        <v>2</v>
      </c>
      <c r="BL185">
        <v>2</v>
      </c>
      <c r="BM185">
        <v>1</v>
      </c>
      <c r="BT185">
        <v>11</v>
      </c>
      <c r="BW185">
        <v>1019039</v>
      </c>
      <c r="BX185" t="s">
        <v>1054</v>
      </c>
    </row>
    <row r="186" spans="2:76" x14ac:dyDescent="0.25">
      <c r="B186" s="22">
        <v>3</v>
      </c>
      <c r="C186" s="23">
        <v>312034</v>
      </c>
      <c r="D186" s="24" t="s">
        <v>219</v>
      </c>
      <c r="E186" s="25">
        <f t="shared" si="64"/>
        <v>97</v>
      </c>
      <c r="F186" s="25">
        <f>Tabela4[[#This Row],[1º ano  LP]]</f>
        <v>97</v>
      </c>
      <c r="G186" s="27">
        <f t="shared" si="65"/>
        <v>6</v>
      </c>
      <c r="H186" s="27">
        <f>Tabela4[[#This Row],[1º ano - APLICADOR LP]]</f>
        <v>6</v>
      </c>
      <c r="I186" s="25">
        <f t="shared" si="66"/>
        <v>111</v>
      </c>
      <c r="J186" s="25">
        <f t="shared" si="67"/>
        <v>111</v>
      </c>
      <c r="K186" s="27">
        <f t="shared" si="68"/>
        <v>6</v>
      </c>
      <c r="L186" s="27">
        <f t="shared" si="69"/>
        <v>6</v>
      </c>
      <c r="M186" s="25">
        <f t="shared" si="70"/>
        <v>132</v>
      </c>
      <c r="N186" s="25">
        <f t="shared" si="71"/>
        <v>132</v>
      </c>
      <c r="O186" s="27">
        <f t="shared" si="72"/>
        <v>8</v>
      </c>
      <c r="P186" s="27">
        <f t="shared" si="73"/>
        <v>8</v>
      </c>
      <c r="Q186" s="25">
        <f t="shared" si="74"/>
        <v>69</v>
      </c>
      <c r="R186" s="25">
        <f t="shared" si="75"/>
        <v>69</v>
      </c>
      <c r="S186" s="25">
        <f t="shared" si="76"/>
        <v>73</v>
      </c>
      <c r="T186" s="25">
        <f t="shared" si="77"/>
        <v>73</v>
      </c>
      <c r="U186" s="25">
        <f t="shared" si="78"/>
        <v>0</v>
      </c>
      <c r="V186" s="25">
        <f t="shared" si="79"/>
        <v>0</v>
      </c>
      <c r="W186" s="25">
        <f t="shared" si="80"/>
        <v>0</v>
      </c>
      <c r="X186" s="25">
        <f t="shared" si="81"/>
        <v>0</v>
      </c>
      <c r="Y186" s="25">
        <f t="shared" si="82"/>
        <v>0</v>
      </c>
      <c r="Z186" s="25">
        <f t="shared" si="83"/>
        <v>0</v>
      </c>
      <c r="AA186" s="25">
        <f t="shared" si="84"/>
        <v>0</v>
      </c>
      <c r="AB186" s="25">
        <f t="shared" si="85"/>
        <v>0</v>
      </c>
      <c r="AC186" s="25">
        <f t="shared" si="86"/>
        <v>0</v>
      </c>
      <c r="AD186" s="25">
        <f t="shared" si="87"/>
        <v>0</v>
      </c>
      <c r="AE186" s="25">
        <f t="shared" si="88"/>
        <v>0</v>
      </c>
      <c r="AF186" s="27">
        <f t="shared" si="89"/>
        <v>0</v>
      </c>
      <c r="AG186" s="27">
        <f t="shared" si="90"/>
        <v>0</v>
      </c>
      <c r="AH186" s="27">
        <f t="shared" si="91"/>
        <v>0</v>
      </c>
      <c r="AI186" s="27">
        <f t="shared" si="92"/>
        <v>0</v>
      </c>
      <c r="AJ186" s="27">
        <f t="shared" si="93"/>
        <v>0</v>
      </c>
      <c r="AK186" s="26">
        <f>SUM(Tabela4[[#This Row],[1º ano  LP]:[Questionário Contextual Estudante]])</f>
        <v>1004</v>
      </c>
      <c r="AM186">
        <f>IFERROR(IF(VLOOKUP(Tabela4[[#This Row],[Designação]],BW:BX,2,0)="SIM",SUM(AR186:AU186)+(4*(SUM(BH186:BK186))),0),0)</f>
        <v>0</v>
      </c>
      <c r="AN186">
        <f>IFERROR(IF(VLOOKUP(Tabela4[[#This Row],[Designação]],BW:BX,2,0)="SIM",SUM(AV186:BC186)+(4*(SUM(BL186:BS186))),0),0)</f>
        <v>0</v>
      </c>
      <c r="AO186">
        <f>IFERROR(VLOOKUP(Tabela4[[#This Row],[Designação]],BW:BX,2,0),0)</f>
        <v>0</v>
      </c>
      <c r="AP186" t="str">
        <f>IF(Tabela4[[#This Row],[Designação]]=AQ186,"SIM","NÃO")</f>
        <v>SIM</v>
      </c>
      <c r="AQ186" s="38">
        <v>312034</v>
      </c>
      <c r="AR186">
        <v>85</v>
      </c>
      <c r="AS186">
        <v>99</v>
      </c>
      <c r="AT186">
        <v>116</v>
      </c>
      <c r="AU186">
        <v>61</v>
      </c>
      <c r="AV186">
        <v>65</v>
      </c>
      <c r="BD186">
        <v>426</v>
      </c>
      <c r="BF186" t="str">
        <f t="shared" si="94"/>
        <v>sim</v>
      </c>
      <c r="BG186" s="38">
        <v>312034</v>
      </c>
      <c r="BH186">
        <v>3</v>
      </c>
      <c r="BI186">
        <v>3</v>
      </c>
      <c r="BJ186">
        <v>4</v>
      </c>
      <c r="BK186">
        <v>2</v>
      </c>
      <c r="BL186">
        <v>2</v>
      </c>
      <c r="BT186">
        <v>14</v>
      </c>
      <c r="BW186" s="47">
        <v>1019041</v>
      </c>
      <c r="BX186" s="47" t="s">
        <v>1054</v>
      </c>
    </row>
    <row r="187" spans="2:76" x14ac:dyDescent="0.25">
      <c r="B187" s="22">
        <v>3</v>
      </c>
      <c r="C187" s="23">
        <v>312035</v>
      </c>
      <c r="D187" s="24" t="s">
        <v>220</v>
      </c>
      <c r="E187" s="25">
        <f t="shared" si="64"/>
        <v>69</v>
      </c>
      <c r="F187" s="25">
        <f>Tabela4[[#This Row],[1º ano  LP]]</f>
        <v>69</v>
      </c>
      <c r="G187" s="27">
        <f t="shared" si="65"/>
        <v>4</v>
      </c>
      <c r="H187" s="27">
        <f>Tabela4[[#This Row],[1º ano - APLICADOR LP]]</f>
        <v>4</v>
      </c>
      <c r="I187" s="25">
        <f t="shared" si="66"/>
        <v>70</v>
      </c>
      <c r="J187" s="25">
        <f t="shared" si="67"/>
        <v>70</v>
      </c>
      <c r="K187" s="27">
        <f t="shared" si="68"/>
        <v>4</v>
      </c>
      <c r="L187" s="27">
        <f t="shared" si="69"/>
        <v>4</v>
      </c>
      <c r="M187" s="25">
        <f t="shared" si="70"/>
        <v>64</v>
      </c>
      <c r="N187" s="25">
        <f t="shared" si="71"/>
        <v>64</v>
      </c>
      <c r="O187" s="27">
        <f t="shared" si="72"/>
        <v>4</v>
      </c>
      <c r="P187" s="27">
        <f t="shared" si="73"/>
        <v>4</v>
      </c>
      <c r="Q187" s="25">
        <f t="shared" si="74"/>
        <v>59</v>
      </c>
      <c r="R187" s="25">
        <f t="shared" si="75"/>
        <v>59</v>
      </c>
      <c r="S187" s="25">
        <f t="shared" si="76"/>
        <v>57</v>
      </c>
      <c r="T187" s="25">
        <f t="shared" si="77"/>
        <v>57</v>
      </c>
      <c r="U187" s="25">
        <f t="shared" si="78"/>
        <v>0</v>
      </c>
      <c r="V187" s="25">
        <f t="shared" si="79"/>
        <v>0</v>
      </c>
      <c r="W187" s="25">
        <f t="shared" si="80"/>
        <v>0</v>
      </c>
      <c r="X187" s="25">
        <f t="shared" si="81"/>
        <v>0</v>
      </c>
      <c r="Y187" s="25">
        <f t="shared" si="82"/>
        <v>0</v>
      </c>
      <c r="Z187" s="25">
        <f t="shared" si="83"/>
        <v>0</v>
      </c>
      <c r="AA187" s="25">
        <f t="shared" si="84"/>
        <v>0</v>
      </c>
      <c r="AB187" s="25">
        <f t="shared" si="85"/>
        <v>0</v>
      </c>
      <c r="AC187" s="25">
        <f t="shared" si="86"/>
        <v>0</v>
      </c>
      <c r="AD187" s="25">
        <f t="shared" si="87"/>
        <v>0</v>
      </c>
      <c r="AE187" s="25">
        <f t="shared" si="88"/>
        <v>0</v>
      </c>
      <c r="AF187" s="27">
        <f t="shared" si="89"/>
        <v>0</v>
      </c>
      <c r="AG187" s="27">
        <f t="shared" si="90"/>
        <v>0</v>
      </c>
      <c r="AH187" s="27">
        <f t="shared" si="91"/>
        <v>0</v>
      </c>
      <c r="AI187" s="27">
        <f t="shared" si="92"/>
        <v>262</v>
      </c>
      <c r="AJ187" s="27">
        <f t="shared" si="93"/>
        <v>57</v>
      </c>
      <c r="AK187" s="26">
        <f>SUM(Tabela4[[#This Row],[1º ano  LP]:[Questionário Contextual Estudante]])</f>
        <v>981</v>
      </c>
      <c r="AM187">
        <f>IFERROR(IF(VLOOKUP(Tabela4[[#This Row],[Designação]],BW:BX,2,0)="SIM",SUM(AR187:AU187)+(4*(SUM(BH187:BK187))),0),0)</f>
        <v>262</v>
      </c>
      <c r="AN187">
        <f>IFERROR(IF(VLOOKUP(Tabela4[[#This Row],[Designação]],BW:BX,2,0)="SIM",SUM(AV187:BC187)+(4*(SUM(BL187:BS187))),0),0)</f>
        <v>57</v>
      </c>
      <c r="AO187" t="str">
        <f>IFERROR(VLOOKUP(Tabela4[[#This Row],[Designação]],BW:BX,2,0),0)</f>
        <v>SIM</v>
      </c>
      <c r="AP187" t="str">
        <f>IF(Tabela4[[#This Row],[Designação]]=AQ187,"SIM","NÃO")</f>
        <v>SIM</v>
      </c>
      <c r="AQ187" s="38">
        <v>312035</v>
      </c>
      <c r="AR187">
        <v>61</v>
      </c>
      <c r="AS187">
        <v>62</v>
      </c>
      <c r="AT187">
        <v>56</v>
      </c>
      <c r="AU187">
        <v>51</v>
      </c>
      <c r="AV187">
        <v>49</v>
      </c>
      <c r="BD187">
        <v>279</v>
      </c>
      <c r="BF187" t="str">
        <f t="shared" si="94"/>
        <v>sim</v>
      </c>
      <c r="BG187" s="38">
        <v>312035</v>
      </c>
      <c r="BH187">
        <v>2</v>
      </c>
      <c r="BI187">
        <v>2</v>
      </c>
      <c r="BJ187">
        <v>2</v>
      </c>
      <c r="BK187">
        <v>2</v>
      </c>
      <c r="BL187">
        <v>2</v>
      </c>
      <c r="BT187">
        <v>10</v>
      </c>
      <c r="BW187">
        <v>1019044</v>
      </c>
      <c r="BX187" t="s">
        <v>1054</v>
      </c>
    </row>
    <row r="188" spans="2:76" x14ac:dyDescent="0.25">
      <c r="B188" s="22">
        <v>3</v>
      </c>
      <c r="C188" s="23">
        <v>312037</v>
      </c>
      <c r="D188" s="24" t="s">
        <v>221</v>
      </c>
      <c r="E188" s="25">
        <f t="shared" si="64"/>
        <v>230</v>
      </c>
      <c r="F188" s="25">
        <f>Tabela4[[#This Row],[1º ano  LP]]</f>
        <v>230</v>
      </c>
      <c r="G188" s="27">
        <f t="shared" si="65"/>
        <v>14</v>
      </c>
      <c r="H188" s="27">
        <f>Tabela4[[#This Row],[1º ano - APLICADOR LP]]</f>
        <v>14</v>
      </c>
      <c r="I188" s="25">
        <f t="shared" si="66"/>
        <v>199</v>
      </c>
      <c r="J188" s="25">
        <f t="shared" si="67"/>
        <v>199</v>
      </c>
      <c r="K188" s="27">
        <f t="shared" si="68"/>
        <v>12</v>
      </c>
      <c r="L188" s="27">
        <f t="shared" si="69"/>
        <v>12</v>
      </c>
      <c r="M188" s="25">
        <f t="shared" si="70"/>
        <v>164</v>
      </c>
      <c r="N188" s="25">
        <f t="shared" si="71"/>
        <v>164</v>
      </c>
      <c r="O188" s="27">
        <f t="shared" si="72"/>
        <v>10</v>
      </c>
      <c r="P188" s="27">
        <f t="shared" si="73"/>
        <v>10</v>
      </c>
      <c r="Q188" s="25">
        <f t="shared" si="74"/>
        <v>170</v>
      </c>
      <c r="R188" s="25">
        <f t="shared" si="75"/>
        <v>170</v>
      </c>
      <c r="S188" s="25">
        <f t="shared" si="76"/>
        <v>150</v>
      </c>
      <c r="T188" s="25">
        <f t="shared" si="77"/>
        <v>150</v>
      </c>
      <c r="U188" s="25">
        <f t="shared" si="78"/>
        <v>148</v>
      </c>
      <c r="V188" s="25">
        <f t="shared" si="79"/>
        <v>148</v>
      </c>
      <c r="W188" s="25">
        <f t="shared" si="80"/>
        <v>0</v>
      </c>
      <c r="X188" s="25">
        <f t="shared" si="81"/>
        <v>0</v>
      </c>
      <c r="Y188" s="25">
        <f t="shared" si="82"/>
        <v>0</v>
      </c>
      <c r="Z188" s="25">
        <f t="shared" si="83"/>
        <v>0</v>
      </c>
      <c r="AA188" s="25">
        <f t="shared" si="84"/>
        <v>0</v>
      </c>
      <c r="AB188" s="25">
        <f t="shared" si="85"/>
        <v>0</v>
      </c>
      <c r="AC188" s="25">
        <f t="shared" si="86"/>
        <v>0</v>
      </c>
      <c r="AD188" s="25">
        <f t="shared" si="87"/>
        <v>0</v>
      </c>
      <c r="AE188" s="25">
        <f t="shared" si="88"/>
        <v>0</v>
      </c>
      <c r="AF188" s="27">
        <f t="shared" si="89"/>
        <v>0</v>
      </c>
      <c r="AG188" s="27">
        <f t="shared" si="90"/>
        <v>0</v>
      </c>
      <c r="AH188" s="27">
        <f t="shared" si="91"/>
        <v>0</v>
      </c>
      <c r="AI188" s="27">
        <f t="shared" si="92"/>
        <v>763</v>
      </c>
      <c r="AJ188" s="27">
        <f t="shared" si="93"/>
        <v>298</v>
      </c>
      <c r="AK188" s="26">
        <f>SUM(Tabela4[[#This Row],[1º ano  LP]:[Questionário Contextual Estudante]])</f>
        <v>3255</v>
      </c>
      <c r="AM188">
        <f>IFERROR(IF(VLOOKUP(Tabela4[[#This Row],[Designação]],BW:BX,2,0)="SIM",SUM(AR188:AU188)+(4*(SUM(BH188:BK188))),0),0)</f>
        <v>763</v>
      </c>
      <c r="AN188">
        <f>IFERROR(IF(VLOOKUP(Tabela4[[#This Row],[Designação]],BW:BX,2,0)="SIM",SUM(AV188:BC188)+(4*(SUM(BL188:BS188))),0),0)</f>
        <v>298</v>
      </c>
      <c r="AO188" t="str">
        <f>IFERROR(VLOOKUP(Tabela4[[#This Row],[Designação]],BW:BX,2,0),0)</f>
        <v>SIM</v>
      </c>
      <c r="AP188" t="str">
        <f>IF(Tabela4[[#This Row],[Designação]]=AQ188,"SIM","NÃO")</f>
        <v>SIM</v>
      </c>
      <c r="AQ188" s="38">
        <v>312037</v>
      </c>
      <c r="AR188">
        <v>202</v>
      </c>
      <c r="AS188">
        <v>175</v>
      </c>
      <c r="AT188">
        <v>144</v>
      </c>
      <c r="AU188">
        <v>150</v>
      </c>
      <c r="AV188">
        <v>134</v>
      </c>
      <c r="AW188">
        <v>132</v>
      </c>
      <c r="BD188">
        <v>937</v>
      </c>
      <c r="BF188" t="str">
        <f t="shared" si="94"/>
        <v>sim</v>
      </c>
      <c r="BG188" s="38">
        <v>312037</v>
      </c>
      <c r="BH188">
        <v>7</v>
      </c>
      <c r="BI188">
        <v>6</v>
      </c>
      <c r="BJ188">
        <v>5</v>
      </c>
      <c r="BK188">
        <v>5</v>
      </c>
      <c r="BL188">
        <v>4</v>
      </c>
      <c r="BM188">
        <v>4</v>
      </c>
      <c r="BT188">
        <v>31</v>
      </c>
      <c r="BW188" s="47">
        <v>1019045</v>
      </c>
      <c r="BX188" s="47" t="s">
        <v>1054</v>
      </c>
    </row>
    <row r="189" spans="2:76" x14ac:dyDescent="0.25">
      <c r="B189" s="22">
        <v>3</v>
      </c>
      <c r="C189" s="23">
        <v>312041</v>
      </c>
      <c r="D189" s="24" t="s">
        <v>222</v>
      </c>
      <c r="E189" s="25">
        <f t="shared" si="64"/>
        <v>70</v>
      </c>
      <c r="F189" s="25">
        <f>Tabela4[[#This Row],[1º ano  LP]]</f>
        <v>70</v>
      </c>
      <c r="G189" s="27">
        <f t="shared" si="65"/>
        <v>4</v>
      </c>
      <c r="H189" s="27">
        <f>Tabela4[[#This Row],[1º ano - APLICADOR LP]]</f>
        <v>4</v>
      </c>
      <c r="I189" s="25">
        <f t="shared" si="66"/>
        <v>32</v>
      </c>
      <c r="J189" s="25">
        <f t="shared" si="67"/>
        <v>32</v>
      </c>
      <c r="K189" s="27">
        <f t="shared" si="68"/>
        <v>2</v>
      </c>
      <c r="L189" s="27">
        <f t="shared" si="69"/>
        <v>2</v>
      </c>
      <c r="M189" s="25">
        <f t="shared" si="70"/>
        <v>36</v>
      </c>
      <c r="N189" s="25">
        <f t="shared" si="71"/>
        <v>36</v>
      </c>
      <c r="O189" s="27">
        <f t="shared" si="72"/>
        <v>2</v>
      </c>
      <c r="P189" s="27">
        <f t="shared" si="73"/>
        <v>2</v>
      </c>
      <c r="Q189" s="25">
        <f t="shared" si="74"/>
        <v>36</v>
      </c>
      <c r="R189" s="25">
        <f t="shared" si="75"/>
        <v>36</v>
      </c>
      <c r="S189" s="25">
        <f t="shared" si="76"/>
        <v>37</v>
      </c>
      <c r="T189" s="25">
        <f t="shared" si="77"/>
        <v>37</v>
      </c>
      <c r="U189" s="25">
        <f t="shared" si="78"/>
        <v>41</v>
      </c>
      <c r="V189" s="25">
        <f t="shared" si="79"/>
        <v>41</v>
      </c>
      <c r="W189" s="25">
        <f t="shared" si="80"/>
        <v>0</v>
      </c>
      <c r="X189" s="25">
        <f t="shared" si="81"/>
        <v>0</v>
      </c>
      <c r="Y189" s="25">
        <f t="shared" si="82"/>
        <v>0</v>
      </c>
      <c r="Z189" s="25">
        <f t="shared" si="83"/>
        <v>0</v>
      </c>
      <c r="AA189" s="25">
        <f t="shared" si="84"/>
        <v>0</v>
      </c>
      <c r="AB189" s="25">
        <f t="shared" si="85"/>
        <v>0</v>
      </c>
      <c r="AC189" s="25">
        <f t="shared" si="86"/>
        <v>0</v>
      </c>
      <c r="AD189" s="25">
        <f t="shared" si="87"/>
        <v>0</v>
      </c>
      <c r="AE189" s="25">
        <f t="shared" si="88"/>
        <v>0</v>
      </c>
      <c r="AF189" s="27">
        <f t="shared" si="89"/>
        <v>0</v>
      </c>
      <c r="AG189" s="27">
        <f t="shared" si="90"/>
        <v>0</v>
      </c>
      <c r="AH189" s="27">
        <f t="shared" si="91"/>
        <v>0</v>
      </c>
      <c r="AI189" s="27">
        <f t="shared" si="92"/>
        <v>0</v>
      </c>
      <c r="AJ189" s="27">
        <f t="shared" si="93"/>
        <v>0</v>
      </c>
      <c r="AK189" s="26">
        <f>SUM(Tabela4[[#This Row],[1º ano  LP]:[Questionário Contextual Estudante]])</f>
        <v>520</v>
      </c>
      <c r="AM189">
        <f>IFERROR(IF(VLOOKUP(Tabela4[[#This Row],[Designação]],BW:BX,2,0)="SIM",SUM(AR189:AU189)+(4*(SUM(BH189:BK189))),0),0)</f>
        <v>0</v>
      </c>
      <c r="AN189">
        <f>IFERROR(IF(VLOOKUP(Tabela4[[#This Row],[Designação]],BW:BX,2,0)="SIM",SUM(AV189:BC189)+(4*(SUM(BL189:BS189))),0),0)</f>
        <v>0</v>
      </c>
      <c r="AO189">
        <f>IFERROR(VLOOKUP(Tabela4[[#This Row],[Designação]],BW:BX,2,0),0)</f>
        <v>0</v>
      </c>
      <c r="AP189" t="str">
        <f>IF(Tabela4[[#This Row],[Designação]]=AQ189,"SIM","NÃO")</f>
        <v>SIM</v>
      </c>
      <c r="AQ189" s="38">
        <v>312041</v>
      </c>
      <c r="AR189">
        <v>62</v>
      </c>
      <c r="AS189">
        <v>28</v>
      </c>
      <c r="AT189">
        <v>32</v>
      </c>
      <c r="AU189">
        <v>32</v>
      </c>
      <c r="AV189">
        <v>33</v>
      </c>
      <c r="AW189">
        <v>37</v>
      </c>
      <c r="BD189">
        <v>224</v>
      </c>
      <c r="BF189" t="str">
        <f t="shared" si="94"/>
        <v>sim</v>
      </c>
      <c r="BG189" s="38">
        <v>312041</v>
      </c>
      <c r="BH189">
        <v>2</v>
      </c>
      <c r="BI189">
        <v>1</v>
      </c>
      <c r="BJ189">
        <v>1</v>
      </c>
      <c r="BK189">
        <v>1</v>
      </c>
      <c r="BL189">
        <v>1</v>
      </c>
      <c r="BM189">
        <v>1</v>
      </c>
      <c r="BT189">
        <v>7</v>
      </c>
      <c r="BW189">
        <v>1019046</v>
      </c>
      <c r="BX189" t="s">
        <v>1054</v>
      </c>
    </row>
    <row r="190" spans="2:76" x14ac:dyDescent="0.25">
      <c r="B190" s="22">
        <v>3</v>
      </c>
      <c r="C190" s="23">
        <v>312043</v>
      </c>
      <c r="D190" s="24" t="s">
        <v>223</v>
      </c>
      <c r="E190" s="25">
        <f t="shared" si="64"/>
        <v>0</v>
      </c>
      <c r="F190" s="25">
        <f>Tabela4[[#This Row],[1º ano  LP]]</f>
        <v>0</v>
      </c>
      <c r="G190" s="27">
        <f t="shared" si="65"/>
        <v>0</v>
      </c>
      <c r="H190" s="27">
        <f>Tabela4[[#This Row],[1º ano - APLICADOR LP]]</f>
        <v>0</v>
      </c>
      <c r="I190" s="25">
        <f t="shared" si="66"/>
        <v>0</v>
      </c>
      <c r="J190" s="25">
        <f t="shared" si="67"/>
        <v>0</v>
      </c>
      <c r="K190" s="27">
        <f t="shared" si="68"/>
        <v>0</v>
      </c>
      <c r="L190" s="27">
        <f t="shared" si="69"/>
        <v>0</v>
      </c>
      <c r="M190" s="25">
        <f t="shared" si="70"/>
        <v>0</v>
      </c>
      <c r="N190" s="25">
        <f t="shared" si="71"/>
        <v>0</v>
      </c>
      <c r="O190" s="27">
        <f t="shared" si="72"/>
        <v>0</v>
      </c>
      <c r="P190" s="27">
        <f t="shared" si="73"/>
        <v>0</v>
      </c>
      <c r="Q190" s="25">
        <f t="shared" si="74"/>
        <v>0</v>
      </c>
      <c r="R190" s="25">
        <f t="shared" si="75"/>
        <v>0</v>
      </c>
      <c r="S190" s="25">
        <f t="shared" si="76"/>
        <v>0</v>
      </c>
      <c r="T190" s="25">
        <f t="shared" si="77"/>
        <v>0</v>
      </c>
      <c r="U190" s="25">
        <f t="shared" si="78"/>
        <v>174</v>
      </c>
      <c r="V190" s="25">
        <f t="shared" si="79"/>
        <v>174</v>
      </c>
      <c r="W190" s="25">
        <f t="shared" si="80"/>
        <v>138</v>
      </c>
      <c r="X190" s="25">
        <f t="shared" si="81"/>
        <v>138</v>
      </c>
      <c r="Y190" s="25">
        <f t="shared" si="82"/>
        <v>204</v>
      </c>
      <c r="Z190" s="25">
        <f t="shared" si="83"/>
        <v>204</v>
      </c>
      <c r="AA190" s="25">
        <f t="shared" si="84"/>
        <v>166</v>
      </c>
      <c r="AB190" s="25">
        <f t="shared" si="85"/>
        <v>166</v>
      </c>
      <c r="AC190" s="25">
        <f t="shared" si="86"/>
        <v>0</v>
      </c>
      <c r="AD190" s="25">
        <f t="shared" si="87"/>
        <v>0</v>
      </c>
      <c r="AE190" s="25">
        <f t="shared" si="88"/>
        <v>0</v>
      </c>
      <c r="AF190" s="27">
        <f t="shared" si="89"/>
        <v>0</v>
      </c>
      <c r="AG190" s="27">
        <f t="shared" si="90"/>
        <v>0</v>
      </c>
      <c r="AH190" s="27">
        <f t="shared" si="91"/>
        <v>0</v>
      </c>
      <c r="AI190" s="27">
        <f t="shared" si="92"/>
        <v>0</v>
      </c>
      <c r="AJ190" s="27">
        <f t="shared" si="93"/>
        <v>0</v>
      </c>
      <c r="AK190" s="26">
        <f>SUM(Tabela4[[#This Row],[1º ano  LP]:[Questionário Contextual Estudante]])</f>
        <v>1364</v>
      </c>
      <c r="AM190">
        <f>IFERROR(IF(VLOOKUP(Tabela4[[#This Row],[Designação]],BW:BX,2,0)="SIM",SUM(AR190:AU190)+(4*(SUM(BH190:BK190))),0),0)</f>
        <v>0</v>
      </c>
      <c r="AN190">
        <f>IFERROR(IF(VLOOKUP(Tabela4[[#This Row],[Designação]],BW:BX,2,0)="SIM",SUM(AV190:BC190)+(4*(SUM(BL190:BS190))),0),0)</f>
        <v>0</v>
      </c>
      <c r="AO190">
        <f>IFERROR(VLOOKUP(Tabela4[[#This Row],[Designação]],BW:BX,2,0),0)</f>
        <v>0</v>
      </c>
      <c r="AP190" t="str">
        <f>IF(Tabela4[[#This Row],[Designação]]=AQ190,"SIM","NÃO")</f>
        <v>SIM</v>
      </c>
      <c r="AQ190" s="38">
        <v>312043</v>
      </c>
      <c r="AW190">
        <v>158</v>
      </c>
      <c r="AX190">
        <v>126</v>
      </c>
      <c r="AY190">
        <v>184</v>
      </c>
      <c r="AZ190">
        <v>150</v>
      </c>
      <c r="BD190">
        <v>618</v>
      </c>
      <c r="BF190" t="str">
        <f t="shared" si="94"/>
        <v>sim</v>
      </c>
      <c r="BG190" s="38">
        <v>312043</v>
      </c>
      <c r="BM190">
        <v>4</v>
      </c>
      <c r="BN190">
        <v>3</v>
      </c>
      <c r="BO190">
        <v>5</v>
      </c>
      <c r="BP190">
        <v>4</v>
      </c>
      <c r="BT190">
        <v>16</v>
      </c>
      <c r="BW190" s="47">
        <v>1019056</v>
      </c>
      <c r="BX190" s="47" t="s">
        <v>1054</v>
      </c>
    </row>
    <row r="191" spans="2:76" x14ac:dyDescent="0.25">
      <c r="B191" s="35">
        <v>3</v>
      </c>
      <c r="C191" s="23">
        <v>312044</v>
      </c>
      <c r="D191" s="24" t="s">
        <v>224</v>
      </c>
      <c r="E191" s="25">
        <f t="shared" si="64"/>
        <v>131</v>
      </c>
      <c r="F191" s="25">
        <f>Tabela4[[#This Row],[1º ano  LP]]</f>
        <v>131</v>
      </c>
      <c r="G191" s="27">
        <f t="shared" si="65"/>
        <v>8</v>
      </c>
      <c r="H191" s="27">
        <f>Tabela4[[#This Row],[1º ano - APLICADOR LP]]</f>
        <v>8</v>
      </c>
      <c r="I191" s="25">
        <f t="shared" si="66"/>
        <v>68</v>
      </c>
      <c r="J191" s="25">
        <f t="shared" si="67"/>
        <v>68</v>
      </c>
      <c r="K191" s="27">
        <f t="shared" si="68"/>
        <v>4</v>
      </c>
      <c r="L191" s="27">
        <f t="shared" si="69"/>
        <v>4</v>
      </c>
      <c r="M191" s="25">
        <f t="shared" si="70"/>
        <v>69</v>
      </c>
      <c r="N191" s="25">
        <f t="shared" si="71"/>
        <v>69</v>
      </c>
      <c r="O191" s="27">
        <f t="shared" si="72"/>
        <v>4</v>
      </c>
      <c r="P191" s="27">
        <f t="shared" si="73"/>
        <v>4</v>
      </c>
      <c r="Q191" s="25">
        <f t="shared" si="74"/>
        <v>76</v>
      </c>
      <c r="R191" s="25">
        <f t="shared" si="75"/>
        <v>76</v>
      </c>
      <c r="S191" s="25">
        <f t="shared" si="76"/>
        <v>74</v>
      </c>
      <c r="T191" s="25">
        <f t="shared" si="77"/>
        <v>74</v>
      </c>
      <c r="U191" s="25">
        <f t="shared" si="78"/>
        <v>0</v>
      </c>
      <c r="V191" s="25">
        <f t="shared" si="79"/>
        <v>0</v>
      </c>
      <c r="W191" s="25">
        <f t="shared" si="80"/>
        <v>0</v>
      </c>
      <c r="X191" s="25">
        <f t="shared" si="81"/>
        <v>0</v>
      </c>
      <c r="Y191" s="25">
        <f t="shared" si="82"/>
        <v>0</v>
      </c>
      <c r="Z191" s="25">
        <f t="shared" si="83"/>
        <v>0</v>
      </c>
      <c r="AA191" s="25">
        <f t="shared" si="84"/>
        <v>0</v>
      </c>
      <c r="AB191" s="25">
        <f t="shared" si="85"/>
        <v>0</v>
      </c>
      <c r="AC191" s="25">
        <f t="shared" si="86"/>
        <v>0</v>
      </c>
      <c r="AD191" s="25">
        <f t="shared" si="87"/>
        <v>0</v>
      </c>
      <c r="AE191" s="25">
        <f t="shared" si="88"/>
        <v>0</v>
      </c>
      <c r="AF191" s="27">
        <f t="shared" si="89"/>
        <v>0</v>
      </c>
      <c r="AG191" s="27">
        <f t="shared" si="90"/>
        <v>0</v>
      </c>
      <c r="AH191" s="27">
        <f t="shared" si="91"/>
        <v>0</v>
      </c>
      <c r="AI191" s="27">
        <f t="shared" si="92"/>
        <v>344</v>
      </c>
      <c r="AJ191" s="27">
        <f t="shared" si="93"/>
        <v>74</v>
      </c>
      <c r="AK191" s="36">
        <f>SUM(Tabela4[[#This Row],[1º ano  LP]:[Questionário Contextual Estudante]])</f>
        <v>1286</v>
      </c>
      <c r="AM191">
        <f>IFERROR(IF(VLOOKUP(Tabela4[[#This Row],[Designação]],BW:BX,2,0)="SIM",SUM(AR191:AU191)+(4*(SUM(BH191:BK191))),0),0)</f>
        <v>344</v>
      </c>
      <c r="AN191">
        <f>IFERROR(IF(VLOOKUP(Tabela4[[#This Row],[Designação]],BW:BX,2,0)="SIM",SUM(AV191:BC191)+(4*(SUM(BL191:BS191))),0),0)</f>
        <v>74</v>
      </c>
      <c r="AO191" t="str">
        <f>IFERROR(VLOOKUP(Tabela4[[#This Row],[Designação]],BW:BX,2,0),0)</f>
        <v>SIM</v>
      </c>
      <c r="AP191" t="str">
        <f>IF(Tabela4[[#This Row],[Designação]]=AQ191,"SIM","NÃO")</f>
        <v>SIM</v>
      </c>
      <c r="AQ191" s="38">
        <v>312044</v>
      </c>
      <c r="AR191">
        <v>115</v>
      </c>
      <c r="AS191">
        <v>60</v>
      </c>
      <c r="AT191">
        <v>61</v>
      </c>
      <c r="AU191">
        <v>68</v>
      </c>
      <c r="AV191">
        <v>66</v>
      </c>
      <c r="BD191">
        <v>370</v>
      </c>
      <c r="BF191" t="str">
        <f t="shared" si="94"/>
        <v>sim</v>
      </c>
      <c r="BG191" s="38">
        <v>312044</v>
      </c>
      <c r="BH191">
        <v>4</v>
      </c>
      <c r="BI191">
        <v>2</v>
      </c>
      <c r="BJ191">
        <v>2</v>
      </c>
      <c r="BK191">
        <v>2</v>
      </c>
      <c r="BL191">
        <v>2</v>
      </c>
      <c r="BT191">
        <v>12</v>
      </c>
      <c r="BW191">
        <v>1019076</v>
      </c>
      <c r="BX191" t="s">
        <v>1054</v>
      </c>
    </row>
    <row r="192" spans="2:76" x14ac:dyDescent="0.25">
      <c r="B192" s="22">
        <v>3</v>
      </c>
      <c r="C192" s="23">
        <v>312501</v>
      </c>
      <c r="D192" s="24" t="s">
        <v>225</v>
      </c>
      <c r="E192" s="25">
        <f t="shared" si="64"/>
        <v>58</v>
      </c>
      <c r="F192" s="25">
        <f>Tabela4[[#This Row],[1º ano  LP]]</f>
        <v>58</v>
      </c>
      <c r="G192" s="27">
        <f t="shared" si="65"/>
        <v>4</v>
      </c>
      <c r="H192" s="27">
        <f>Tabela4[[#This Row],[1º ano - APLICADOR LP]]</f>
        <v>4</v>
      </c>
      <c r="I192" s="25">
        <f t="shared" si="66"/>
        <v>98</v>
      </c>
      <c r="J192" s="25">
        <f t="shared" si="67"/>
        <v>98</v>
      </c>
      <c r="K192" s="27">
        <f t="shared" si="68"/>
        <v>6</v>
      </c>
      <c r="L192" s="27">
        <f t="shared" si="69"/>
        <v>6</v>
      </c>
      <c r="M192" s="25">
        <f t="shared" si="70"/>
        <v>91</v>
      </c>
      <c r="N192" s="25">
        <f t="shared" si="71"/>
        <v>91</v>
      </c>
      <c r="O192" s="27">
        <f t="shared" si="72"/>
        <v>6</v>
      </c>
      <c r="P192" s="27">
        <f t="shared" si="73"/>
        <v>6</v>
      </c>
      <c r="Q192" s="25">
        <f t="shared" si="74"/>
        <v>137</v>
      </c>
      <c r="R192" s="25">
        <f t="shared" si="75"/>
        <v>137</v>
      </c>
      <c r="S192" s="25">
        <f t="shared" si="76"/>
        <v>136</v>
      </c>
      <c r="T192" s="25">
        <f t="shared" si="77"/>
        <v>136</v>
      </c>
      <c r="U192" s="25">
        <f t="shared" si="78"/>
        <v>79</v>
      </c>
      <c r="V192" s="25">
        <f t="shared" si="79"/>
        <v>79</v>
      </c>
      <c r="W192" s="25">
        <f t="shared" si="80"/>
        <v>0</v>
      </c>
      <c r="X192" s="25">
        <f t="shared" si="81"/>
        <v>0</v>
      </c>
      <c r="Y192" s="25">
        <f t="shared" si="82"/>
        <v>0</v>
      </c>
      <c r="Z192" s="25">
        <f t="shared" si="83"/>
        <v>0</v>
      </c>
      <c r="AA192" s="25">
        <f t="shared" si="84"/>
        <v>0</v>
      </c>
      <c r="AB192" s="25">
        <f t="shared" si="85"/>
        <v>0</v>
      </c>
      <c r="AC192" s="25">
        <f t="shared" si="86"/>
        <v>0</v>
      </c>
      <c r="AD192" s="25">
        <f t="shared" si="87"/>
        <v>0</v>
      </c>
      <c r="AE192" s="25">
        <f t="shared" si="88"/>
        <v>0</v>
      </c>
      <c r="AF192" s="27">
        <f t="shared" si="89"/>
        <v>0</v>
      </c>
      <c r="AG192" s="27">
        <f t="shared" si="90"/>
        <v>0</v>
      </c>
      <c r="AH192" s="27">
        <f t="shared" si="91"/>
        <v>0</v>
      </c>
      <c r="AI192" s="27">
        <f t="shared" si="92"/>
        <v>0</v>
      </c>
      <c r="AJ192" s="27">
        <f t="shared" si="93"/>
        <v>0</v>
      </c>
      <c r="AK192" s="26">
        <f>SUM(Tabela4[[#This Row],[1º ano  LP]:[Questionário Contextual Estudante]])</f>
        <v>1230</v>
      </c>
      <c r="AM192">
        <f>IFERROR(IF(VLOOKUP(Tabela4[[#This Row],[Designação]],BW:BX,2,0)="SIM",SUM(AR192:AU192)+(4*(SUM(BH192:BK192))),0),0)</f>
        <v>0</v>
      </c>
      <c r="AN192">
        <f>IFERROR(IF(VLOOKUP(Tabela4[[#This Row],[Designação]],BW:BX,2,0)="SIM",SUM(AV192:BC192)+(4*(SUM(BL192:BS192))),0),0)</f>
        <v>0</v>
      </c>
      <c r="AO192">
        <f>IFERROR(VLOOKUP(Tabela4[[#This Row],[Designação]],BW:BX,2,0),0)</f>
        <v>0</v>
      </c>
      <c r="AP192" t="str">
        <f>IF(Tabela4[[#This Row],[Designação]]=AQ192,"SIM","NÃO")</f>
        <v>SIM</v>
      </c>
      <c r="AQ192" s="38">
        <v>312501</v>
      </c>
      <c r="AR192">
        <v>50</v>
      </c>
      <c r="AS192">
        <v>86</v>
      </c>
      <c r="AT192">
        <v>79</v>
      </c>
      <c r="AU192">
        <v>121</v>
      </c>
      <c r="AV192">
        <v>120</v>
      </c>
      <c r="AW192">
        <v>71</v>
      </c>
      <c r="BD192">
        <v>527</v>
      </c>
      <c r="BF192" t="str">
        <f t="shared" si="94"/>
        <v>sim</v>
      </c>
      <c r="BG192" s="38">
        <v>312501</v>
      </c>
      <c r="BH192">
        <v>2</v>
      </c>
      <c r="BI192">
        <v>3</v>
      </c>
      <c r="BJ192">
        <v>3</v>
      </c>
      <c r="BK192">
        <v>4</v>
      </c>
      <c r="BL192">
        <v>4</v>
      </c>
      <c r="BM192">
        <v>2</v>
      </c>
      <c r="BT192">
        <v>18</v>
      </c>
      <c r="BW192" s="47">
        <v>1019078</v>
      </c>
      <c r="BX192" s="47" t="s">
        <v>1054</v>
      </c>
    </row>
    <row r="193" spans="2:76" x14ac:dyDescent="0.25">
      <c r="B193" s="22">
        <v>3</v>
      </c>
      <c r="C193" s="23">
        <v>312503</v>
      </c>
      <c r="D193" s="24" t="s">
        <v>226</v>
      </c>
      <c r="E193" s="25">
        <f t="shared" si="64"/>
        <v>122</v>
      </c>
      <c r="F193" s="25">
        <f>Tabela4[[#This Row],[1º ano  LP]]</f>
        <v>122</v>
      </c>
      <c r="G193" s="27">
        <f t="shared" si="65"/>
        <v>8</v>
      </c>
      <c r="H193" s="27">
        <f>Tabela4[[#This Row],[1º ano - APLICADOR LP]]</f>
        <v>8</v>
      </c>
      <c r="I193" s="25">
        <f t="shared" si="66"/>
        <v>70</v>
      </c>
      <c r="J193" s="25">
        <f t="shared" si="67"/>
        <v>70</v>
      </c>
      <c r="K193" s="27">
        <f t="shared" si="68"/>
        <v>4</v>
      </c>
      <c r="L193" s="27">
        <f t="shared" si="69"/>
        <v>4</v>
      </c>
      <c r="M193" s="25">
        <f t="shared" si="70"/>
        <v>103</v>
      </c>
      <c r="N193" s="25">
        <f t="shared" si="71"/>
        <v>103</v>
      </c>
      <c r="O193" s="27">
        <f t="shared" si="72"/>
        <v>6</v>
      </c>
      <c r="P193" s="27">
        <f t="shared" si="73"/>
        <v>6</v>
      </c>
      <c r="Q193" s="25">
        <f t="shared" si="74"/>
        <v>108</v>
      </c>
      <c r="R193" s="25">
        <f t="shared" si="75"/>
        <v>108</v>
      </c>
      <c r="S193" s="25">
        <f t="shared" si="76"/>
        <v>108</v>
      </c>
      <c r="T193" s="25">
        <f t="shared" si="77"/>
        <v>108</v>
      </c>
      <c r="U193" s="25">
        <f t="shared" si="78"/>
        <v>78</v>
      </c>
      <c r="V193" s="25">
        <f t="shared" si="79"/>
        <v>78</v>
      </c>
      <c r="W193" s="25">
        <f t="shared" si="80"/>
        <v>0</v>
      </c>
      <c r="X193" s="25">
        <f t="shared" si="81"/>
        <v>0</v>
      </c>
      <c r="Y193" s="25">
        <f t="shared" si="82"/>
        <v>0</v>
      </c>
      <c r="Z193" s="25">
        <f t="shared" si="83"/>
        <v>0</v>
      </c>
      <c r="AA193" s="25">
        <f t="shared" si="84"/>
        <v>0</v>
      </c>
      <c r="AB193" s="25">
        <f t="shared" si="85"/>
        <v>0</v>
      </c>
      <c r="AC193" s="25">
        <f t="shared" si="86"/>
        <v>0</v>
      </c>
      <c r="AD193" s="25">
        <f t="shared" si="87"/>
        <v>0</v>
      </c>
      <c r="AE193" s="25">
        <f t="shared" si="88"/>
        <v>0</v>
      </c>
      <c r="AF193" s="27">
        <f t="shared" si="89"/>
        <v>0</v>
      </c>
      <c r="AG193" s="27">
        <f t="shared" si="90"/>
        <v>0</v>
      </c>
      <c r="AH193" s="27">
        <f t="shared" si="91"/>
        <v>0</v>
      </c>
      <c r="AI193" s="27">
        <f t="shared" si="92"/>
        <v>403</v>
      </c>
      <c r="AJ193" s="27">
        <f t="shared" si="93"/>
        <v>186</v>
      </c>
      <c r="AK193" s="26">
        <f>SUM(Tabela4[[#This Row],[1º ano  LP]:[Questionário Contextual Estudante]])</f>
        <v>1803</v>
      </c>
      <c r="AM193">
        <f>IFERROR(IF(VLOOKUP(Tabela4[[#This Row],[Designação]],BW:BX,2,0)="SIM",SUM(AR193:AU193)+(4*(SUM(BH193:BK193))),0),0)</f>
        <v>403</v>
      </c>
      <c r="AN193">
        <f>IFERROR(IF(VLOOKUP(Tabela4[[#This Row],[Designação]],BW:BX,2,0)="SIM",SUM(AV193:BC193)+(4*(SUM(BL193:BS193))),0),0)</f>
        <v>186</v>
      </c>
      <c r="AO193" t="str">
        <f>IFERROR(VLOOKUP(Tabela4[[#This Row],[Designação]],BW:BX,2,0),0)</f>
        <v>SIM</v>
      </c>
      <c r="AP193" t="str">
        <f>IF(Tabela4[[#This Row],[Designação]]=AQ193,"SIM","NÃO")</f>
        <v>SIM</v>
      </c>
      <c r="AQ193" s="38">
        <v>312503</v>
      </c>
      <c r="AR193">
        <v>106</v>
      </c>
      <c r="AS193">
        <v>62</v>
      </c>
      <c r="AT193">
        <v>91</v>
      </c>
      <c r="AU193">
        <v>96</v>
      </c>
      <c r="AV193">
        <v>96</v>
      </c>
      <c r="AW193">
        <v>70</v>
      </c>
      <c r="BD193">
        <v>521</v>
      </c>
      <c r="BF193" t="str">
        <f t="shared" si="94"/>
        <v>sim</v>
      </c>
      <c r="BG193" s="38">
        <v>312503</v>
      </c>
      <c r="BH193">
        <v>4</v>
      </c>
      <c r="BI193">
        <v>2</v>
      </c>
      <c r="BJ193">
        <v>3</v>
      </c>
      <c r="BK193">
        <v>3</v>
      </c>
      <c r="BL193">
        <v>3</v>
      </c>
      <c r="BM193">
        <v>2</v>
      </c>
      <c r="BT193">
        <v>17</v>
      </c>
      <c r="BW193">
        <v>1019085</v>
      </c>
      <c r="BX193" t="s">
        <v>1054</v>
      </c>
    </row>
    <row r="194" spans="2:76" x14ac:dyDescent="0.25">
      <c r="B194" s="22">
        <v>3</v>
      </c>
      <c r="C194" s="23">
        <v>313001</v>
      </c>
      <c r="D194" s="24" t="s">
        <v>227</v>
      </c>
      <c r="E194" s="25">
        <f t="shared" si="64"/>
        <v>65</v>
      </c>
      <c r="F194" s="25">
        <f>Tabela4[[#This Row],[1º ano  LP]]</f>
        <v>65</v>
      </c>
      <c r="G194" s="27">
        <f t="shared" si="65"/>
        <v>4</v>
      </c>
      <c r="H194" s="27">
        <f>Tabela4[[#This Row],[1º ano - APLICADOR LP]]</f>
        <v>4</v>
      </c>
      <c r="I194" s="25">
        <f t="shared" si="66"/>
        <v>103</v>
      </c>
      <c r="J194" s="25">
        <f t="shared" si="67"/>
        <v>103</v>
      </c>
      <c r="K194" s="27">
        <f t="shared" si="68"/>
        <v>6</v>
      </c>
      <c r="L194" s="27">
        <f t="shared" si="69"/>
        <v>6</v>
      </c>
      <c r="M194" s="25">
        <f t="shared" si="70"/>
        <v>72</v>
      </c>
      <c r="N194" s="25">
        <f t="shared" si="71"/>
        <v>72</v>
      </c>
      <c r="O194" s="27">
        <f t="shared" si="72"/>
        <v>4</v>
      </c>
      <c r="P194" s="27">
        <f t="shared" si="73"/>
        <v>4</v>
      </c>
      <c r="Q194" s="25">
        <f t="shared" si="74"/>
        <v>78</v>
      </c>
      <c r="R194" s="25">
        <f t="shared" si="75"/>
        <v>78</v>
      </c>
      <c r="S194" s="25">
        <f t="shared" si="76"/>
        <v>103</v>
      </c>
      <c r="T194" s="25">
        <f t="shared" si="77"/>
        <v>103</v>
      </c>
      <c r="U194" s="25">
        <f t="shared" si="78"/>
        <v>0</v>
      </c>
      <c r="V194" s="25">
        <f t="shared" si="79"/>
        <v>0</v>
      </c>
      <c r="W194" s="25">
        <f t="shared" si="80"/>
        <v>0</v>
      </c>
      <c r="X194" s="25">
        <f t="shared" si="81"/>
        <v>0</v>
      </c>
      <c r="Y194" s="25">
        <f t="shared" si="82"/>
        <v>0</v>
      </c>
      <c r="Z194" s="25">
        <f t="shared" si="83"/>
        <v>0</v>
      </c>
      <c r="AA194" s="25">
        <f t="shared" si="84"/>
        <v>0</v>
      </c>
      <c r="AB194" s="25">
        <f t="shared" si="85"/>
        <v>0</v>
      </c>
      <c r="AC194" s="25">
        <f t="shared" si="86"/>
        <v>0</v>
      </c>
      <c r="AD194" s="25">
        <f t="shared" si="87"/>
        <v>0</v>
      </c>
      <c r="AE194" s="25">
        <f t="shared" si="88"/>
        <v>0</v>
      </c>
      <c r="AF194" s="27">
        <f t="shared" si="89"/>
        <v>0</v>
      </c>
      <c r="AG194" s="27">
        <f t="shared" si="90"/>
        <v>0</v>
      </c>
      <c r="AH194" s="27">
        <f t="shared" si="91"/>
        <v>0</v>
      </c>
      <c r="AI194" s="27">
        <f t="shared" si="92"/>
        <v>0</v>
      </c>
      <c r="AJ194" s="27">
        <f t="shared" si="93"/>
        <v>0</v>
      </c>
      <c r="AK194" s="26">
        <f>SUM(Tabela4[[#This Row],[1º ano  LP]:[Questionário Contextual Estudante]])</f>
        <v>870</v>
      </c>
      <c r="AM194">
        <f>IFERROR(IF(VLOOKUP(Tabela4[[#This Row],[Designação]],BW:BX,2,0)="SIM",SUM(AR194:AU194)+(4*(SUM(BH194:BK194))),0),0)</f>
        <v>0</v>
      </c>
      <c r="AN194">
        <f>IFERROR(IF(VLOOKUP(Tabela4[[#This Row],[Designação]],BW:BX,2,0)="SIM",SUM(AV194:BC194)+(4*(SUM(BL194:BS194))),0),0)</f>
        <v>0</v>
      </c>
      <c r="AO194">
        <f>IFERROR(VLOOKUP(Tabela4[[#This Row],[Designação]],BW:BX,2,0),0)</f>
        <v>0</v>
      </c>
      <c r="AP194" t="str">
        <f>IF(Tabela4[[#This Row],[Designação]]=AQ194,"SIM","NÃO")</f>
        <v>SIM</v>
      </c>
      <c r="AQ194" s="38">
        <v>313001</v>
      </c>
      <c r="AR194">
        <v>57</v>
      </c>
      <c r="AS194">
        <v>91</v>
      </c>
      <c r="AT194">
        <v>64</v>
      </c>
      <c r="AU194">
        <v>70</v>
      </c>
      <c r="AV194">
        <v>91</v>
      </c>
      <c r="BD194">
        <v>373</v>
      </c>
      <c r="BF194" t="str">
        <f t="shared" si="94"/>
        <v>sim</v>
      </c>
      <c r="BG194" s="38">
        <v>313001</v>
      </c>
      <c r="BH194">
        <v>2</v>
      </c>
      <c r="BI194">
        <v>3</v>
      </c>
      <c r="BJ194">
        <v>2</v>
      </c>
      <c r="BK194">
        <v>2</v>
      </c>
      <c r="BL194">
        <v>3</v>
      </c>
      <c r="BT194">
        <v>12</v>
      </c>
      <c r="BW194" s="47">
        <v>1019086</v>
      </c>
      <c r="BX194" s="47" t="s">
        <v>1054</v>
      </c>
    </row>
    <row r="195" spans="2:76" x14ac:dyDescent="0.25">
      <c r="B195" s="22">
        <v>3</v>
      </c>
      <c r="C195" s="23">
        <v>313002</v>
      </c>
      <c r="D195" s="24" t="s">
        <v>228</v>
      </c>
      <c r="E195" s="25">
        <f t="shared" si="64"/>
        <v>0</v>
      </c>
      <c r="F195" s="25">
        <f>Tabela4[[#This Row],[1º ano  LP]]</f>
        <v>0</v>
      </c>
      <c r="G195" s="27">
        <f t="shared" si="65"/>
        <v>0</v>
      </c>
      <c r="H195" s="27">
        <f>Tabela4[[#This Row],[1º ano - APLICADOR LP]]</f>
        <v>0</v>
      </c>
      <c r="I195" s="25">
        <f t="shared" si="66"/>
        <v>0</v>
      </c>
      <c r="J195" s="25">
        <f t="shared" si="67"/>
        <v>0</v>
      </c>
      <c r="K195" s="27">
        <f t="shared" si="68"/>
        <v>0</v>
      </c>
      <c r="L195" s="27">
        <f t="shared" si="69"/>
        <v>0</v>
      </c>
      <c r="M195" s="25">
        <f t="shared" si="70"/>
        <v>0</v>
      </c>
      <c r="N195" s="25">
        <f t="shared" si="71"/>
        <v>0</v>
      </c>
      <c r="O195" s="27">
        <f t="shared" si="72"/>
        <v>0</v>
      </c>
      <c r="P195" s="27">
        <f t="shared" si="73"/>
        <v>0</v>
      </c>
      <c r="Q195" s="25">
        <f t="shared" si="74"/>
        <v>0</v>
      </c>
      <c r="R195" s="25">
        <f t="shared" si="75"/>
        <v>0</v>
      </c>
      <c r="S195" s="25">
        <f t="shared" si="76"/>
        <v>0</v>
      </c>
      <c r="T195" s="25">
        <f t="shared" si="77"/>
        <v>0</v>
      </c>
      <c r="U195" s="25">
        <f t="shared" si="78"/>
        <v>142</v>
      </c>
      <c r="V195" s="25">
        <f t="shared" si="79"/>
        <v>142</v>
      </c>
      <c r="W195" s="25">
        <f t="shared" si="80"/>
        <v>128</v>
      </c>
      <c r="X195" s="25">
        <f t="shared" si="81"/>
        <v>128</v>
      </c>
      <c r="Y195" s="25">
        <f t="shared" si="82"/>
        <v>80</v>
      </c>
      <c r="Z195" s="25">
        <f t="shared" si="83"/>
        <v>80</v>
      </c>
      <c r="AA195" s="25">
        <f t="shared" si="84"/>
        <v>102</v>
      </c>
      <c r="AB195" s="25">
        <f t="shared" si="85"/>
        <v>102</v>
      </c>
      <c r="AC195" s="25">
        <f t="shared" si="86"/>
        <v>27</v>
      </c>
      <c r="AD195" s="25">
        <f t="shared" si="87"/>
        <v>27</v>
      </c>
      <c r="AE195" s="25">
        <f t="shared" si="88"/>
        <v>55</v>
      </c>
      <c r="AF195" s="27">
        <f t="shared" si="89"/>
        <v>55</v>
      </c>
      <c r="AG195" s="27">
        <f t="shared" si="90"/>
        <v>0</v>
      </c>
      <c r="AH195" s="27">
        <f t="shared" si="91"/>
        <v>0</v>
      </c>
      <c r="AI195" s="27">
        <f t="shared" si="92"/>
        <v>0</v>
      </c>
      <c r="AJ195" s="27">
        <f t="shared" si="93"/>
        <v>0</v>
      </c>
      <c r="AK195" s="26">
        <f>SUM(Tabela4[[#This Row],[1º ano  LP]:[Questionário Contextual Estudante]])</f>
        <v>1068</v>
      </c>
      <c r="AM195">
        <f>IFERROR(IF(VLOOKUP(Tabela4[[#This Row],[Designação]],BW:BX,2,0)="SIM",SUM(AR195:AU195)+(4*(SUM(BH195:BK195))),0),0)</f>
        <v>0</v>
      </c>
      <c r="AN195">
        <f>IFERROR(IF(VLOOKUP(Tabela4[[#This Row],[Designação]],BW:BX,2,0)="SIM",SUM(AV195:BC195)+(4*(SUM(BL195:BS195))),0),0)</f>
        <v>0</v>
      </c>
      <c r="AO195">
        <f>IFERROR(VLOOKUP(Tabela4[[#This Row],[Designação]],BW:BX,2,0),0)</f>
        <v>0</v>
      </c>
      <c r="AP195" t="str">
        <f>IF(Tabela4[[#This Row],[Designação]]=AQ195,"SIM","NÃO")</f>
        <v>SIM</v>
      </c>
      <c r="AQ195" s="38">
        <v>313002</v>
      </c>
      <c r="AW195">
        <v>126</v>
      </c>
      <c r="AX195">
        <v>116</v>
      </c>
      <c r="AY195">
        <v>72</v>
      </c>
      <c r="AZ195">
        <v>90</v>
      </c>
      <c r="BA195">
        <v>23</v>
      </c>
      <c r="BB195">
        <v>47</v>
      </c>
      <c r="BD195">
        <v>474</v>
      </c>
      <c r="BF195" t="str">
        <f t="shared" si="94"/>
        <v>sim</v>
      </c>
      <c r="BG195" s="38">
        <v>313002</v>
      </c>
      <c r="BM195">
        <v>4</v>
      </c>
      <c r="BN195">
        <v>3</v>
      </c>
      <c r="BO195">
        <v>2</v>
      </c>
      <c r="BP195">
        <v>3</v>
      </c>
      <c r="BQ195">
        <v>1</v>
      </c>
      <c r="BR195">
        <v>2</v>
      </c>
      <c r="BT195">
        <v>15</v>
      </c>
      <c r="BW195">
        <v>1019092</v>
      </c>
      <c r="BX195" t="s">
        <v>1054</v>
      </c>
    </row>
    <row r="196" spans="2:76" x14ac:dyDescent="0.25">
      <c r="B196" s="22">
        <v>3</v>
      </c>
      <c r="C196" s="23">
        <v>313003</v>
      </c>
      <c r="D196" s="24" t="s">
        <v>229</v>
      </c>
      <c r="E196" s="25">
        <f t="shared" si="64"/>
        <v>49</v>
      </c>
      <c r="F196" s="25">
        <f>Tabela4[[#This Row],[1º ano  LP]]</f>
        <v>49</v>
      </c>
      <c r="G196" s="27">
        <f t="shared" si="65"/>
        <v>4</v>
      </c>
      <c r="H196" s="27">
        <f>Tabela4[[#This Row],[1º ano - APLICADOR LP]]</f>
        <v>4</v>
      </c>
      <c r="I196" s="25">
        <f t="shared" si="66"/>
        <v>60</v>
      </c>
      <c r="J196" s="25">
        <f t="shared" si="67"/>
        <v>60</v>
      </c>
      <c r="K196" s="27">
        <f t="shared" si="68"/>
        <v>4</v>
      </c>
      <c r="L196" s="27">
        <f t="shared" si="69"/>
        <v>4</v>
      </c>
      <c r="M196" s="25">
        <f t="shared" si="70"/>
        <v>86</v>
      </c>
      <c r="N196" s="25">
        <f t="shared" si="71"/>
        <v>86</v>
      </c>
      <c r="O196" s="27">
        <f t="shared" si="72"/>
        <v>6</v>
      </c>
      <c r="P196" s="27">
        <f t="shared" si="73"/>
        <v>6</v>
      </c>
      <c r="Q196" s="25">
        <f t="shared" si="74"/>
        <v>71</v>
      </c>
      <c r="R196" s="25">
        <f t="shared" si="75"/>
        <v>71</v>
      </c>
      <c r="S196" s="25">
        <f t="shared" si="76"/>
        <v>56</v>
      </c>
      <c r="T196" s="25">
        <f t="shared" si="77"/>
        <v>56</v>
      </c>
      <c r="U196" s="25">
        <f t="shared" si="78"/>
        <v>0</v>
      </c>
      <c r="V196" s="25">
        <f t="shared" si="79"/>
        <v>0</v>
      </c>
      <c r="W196" s="25">
        <f t="shared" si="80"/>
        <v>0</v>
      </c>
      <c r="X196" s="25">
        <f t="shared" si="81"/>
        <v>0</v>
      </c>
      <c r="Y196" s="25">
        <f t="shared" si="82"/>
        <v>0</v>
      </c>
      <c r="Z196" s="25">
        <f t="shared" si="83"/>
        <v>0</v>
      </c>
      <c r="AA196" s="25">
        <f t="shared" si="84"/>
        <v>0</v>
      </c>
      <c r="AB196" s="25">
        <f t="shared" si="85"/>
        <v>0</v>
      </c>
      <c r="AC196" s="25">
        <f t="shared" si="86"/>
        <v>0</v>
      </c>
      <c r="AD196" s="25">
        <f t="shared" si="87"/>
        <v>0</v>
      </c>
      <c r="AE196" s="25">
        <f t="shared" si="88"/>
        <v>0</v>
      </c>
      <c r="AF196" s="27">
        <f t="shared" si="89"/>
        <v>0</v>
      </c>
      <c r="AG196" s="27">
        <f t="shared" si="90"/>
        <v>0</v>
      </c>
      <c r="AH196" s="27">
        <f t="shared" si="91"/>
        <v>0</v>
      </c>
      <c r="AI196" s="27">
        <f t="shared" si="92"/>
        <v>0</v>
      </c>
      <c r="AJ196" s="27">
        <f t="shared" si="93"/>
        <v>0</v>
      </c>
      <c r="AK196" s="26">
        <f>SUM(Tabela4[[#This Row],[1º ano  LP]:[Questionário Contextual Estudante]])</f>
        <v>672</v>
      </c>
      <c r="AM196">
        <f>IFERROR(IF(VLOOKUP(Tabela4[[#This Row],[Designação]],BW:BX,2,0)="SIM",SUM(AR196:AU196)+(4*(SUM(BH196:BK196))),0),0)</f>
        <v>0</v>
      </c>
      <c r="AN196">
        <f>IFERROR(IF(VLOOKUP(Tabela4[[#This Row],[Designação]],BW:BX,2,0)="SIM",SUM(AV196:BC196)+(4*(SUM(BL196:BS196))),0),0)</f>
        <v>0</v>
      </c>
      <c r="AO196">
        <f>IFERROR(VLOOKUP(Tabela4[[#This Row],[Designação]],BW:BX,2,0),0)</f>
        <v>0</v>
      </c>
      <c r="AP196" t="str">
        <f>IF(Tabela4[[#This Row],[Designação]]=AQ196,"SIM","NÃO")</f>
        <v>SIM</v>
      </c>
      <c r="AQ196" s="38">
        <v>313003</v>
      </c>
      <c r="AR196">
        <v>41</v>
      </c>
      <c r="AS196">
        <v>52</v>
      </c>
      <c r="AT196">
        <v>74</v>
      </c>
      <c r="AU196">
        <v>63</v>
      </c>
      <c r="AV196">
        <v>48</v>
      </c>
      <c r="BD196">
        <v>278</v>
      </c>
      <c r="BF196" t="str">
        <f t="shared" si="94"/>
        <v>sim</v>
      </c>
      <c r="BG196" s="38">
        <v>313003</v>
      </c>
      <c r="BH196">
        <v>2</v>
      </c>
      <c r="BI196">
        <v>2</v>
      </c>
      <c r="BJ196">
        <v>3</v>
      </c>
      <c r="BK196">
        <v>2</v>
      </c>
      <c r="BL196">
        <v>2</v>
      </c>
      <c r="BT196">
        <v>11</v>
      </c>
      <c r="BW196" s="47">
        <v>1019209</v>
      </c>
      <c r="BX196" s="47" t="s">
        <v>1054</v>
      </c>
    </row>
    <row r="197" spans="2:76" x14ac:dyDescent="0.25">
      <c r="B197" s="22">
        <v>3</v>
      </c>
      <c r="C197" s="23">
        <v>313005</v>
      </c>
      <c r="D197" s="24" t="s">
        <v>230</v>
      </c>
      <c r="E197" s="25">
        <f t="shared" si="64"/>
        <v>34</v>
      </c>
      <c r="F197" s="25">
        <f>Tabela4[[#This Row],[1º ano  LP]]</f>
        <v>34</v>
      </c>
      <c r="G197" s="27">
        <f t="shared" si="65"/>
        <v>2</v>
      </c>
      <c r="H197" s="27">
        <f>Tabela4[[#This Row],[1º ano - APLICADOR LP]]</f>
        <v>2</v>
      </c>
      <c r="I197" s="25">
        <f t="shared" si="66"/>
        <v>27</v>
      </c>
      <c r="J197" s="25">
        <f t="shared" si="67"/>
        <v>27</v>
      </c>
      <c r="K197" s="27">
        <f t="shared" si="68"/>
        <v>2</v>
      </c>
      <c r="L197" s="27">
        <f t="shared" si="69"/>
        <v>2</v>
      </c>
      <c r="M197" s="25">
        <f t="shared" si="70"/>
        <v>35</v>
      </c>
      <c r="N197" s="25">
        <f t="shared" si="71"/>
        <v>35</v>
      </c>
      <c r="O197" s="27">
        <f t="shared" si="72"/>
        <v>2</v>
      </c>
      <c r="P197" s="27">
        <f t="shared" si="73"/>
        <v>2</v>
      </c>
      <c r="Q197" s="25">
        <f t="shared" si="74"/>
        <v>38</v>
      </c>
      <c r="R197" s="25">
        <f t="shared" si="75"/>
        <v>38</v>
      </c>
      <c r="S197" s="25">
        <f t="shared" si="76"/>
        <v>29</v>
      </c>
      <c r="T197" s="25">
        <f t="shared" si="77"/>
        <v>29</v>
      </c>
      <c r="U197" s="25">
        <f t="shared" si="78"/>
        <v>0</v>
      </c>
      <c r="V197" s="25">
        <f t="shared" si="79"/>
        <v>0</v>
      </c>
      <c r="W197" s="25">
        <f t="shared" si="80"/>
        <v>0</v>
      </c>
      <c r="X197" s="25">
        <f t="shared" si="81"/>
        <v>0</v>
      </c>
      <c r="Y197" s="25">
        <f t="shared" si="82"/>
        <v>0</v>
      </c>
      <c r="Z197" s="25">
        <f t="shared" si="83"/>
        <v>0</v>
      </c>
      <c r="AA197" s="25">
        <f t="shared" si="84"/>
        <v>0</v>
      </c>
      <c r="AB197" s="25">
        <f t="shared" si="85"/>
        <v>0</v>
      </c>
      <c r="AC197" s="25">
        <f t="shared" si="86"/>
        <v>0</v>
      </c>
      <c r="AD197" s="25">
        <f t="shared" si="87"/>
        <v>0</v>
      </c>
      <c r="AE197" s="25">
        <f t="shared" si="88"/>
        <v>0</v>
      </c>
      <c r="AF197" s="27">
        <f t="shared" si="89"/>
        <v>0</v>
      </c>
      <c r="AG197" s="27">
        <f t="shared" si="90"/>
        <v>0</v>
      </c>
      <c r="AH197" s="27">
        <f t="shared" si="91"/>
        <v>0</v>
      </c>
      <c r="AI197" s="27">
        <f t="shared" si="92"/>
        <v>0</v>
      </c>
      <c r="AJ197" s="27">
        <f t="shared" si="93"/>
        <v>0</v>
      </c>
      <c r="AK197" s="26">
        <f>SUM(Tabela4[[#This Row],[1º ano  LP]:[Questionário Contextual Estudante]])</f>
        <v>338</v>
      </c>
      <c r="AM197">
        <f>IFERROR(IF(VLOOKUP(Tabela4[[#This Row],[Designação]],BW:BX,2,0)="SIM",SUM(AR197:AU197)+(4*(SUM(BH197:BK197))),0),0)</f>
        <v>0</v>
      </c>
      <c r="AN197">
        <f>IFERROR(IF(VLOOKUP(Tabela4[[#This Row],[Designação]],BW:BX,2,0)="SIM",SUM(AV197:BC197)+(4*(SUM(BL197:BS197))),0),0)</f>
        <v>0</v>
      </c>
      <c r="AO197">
        <f>IFERROR(VLOOKUP(Tabela4[[#This Row],[Designação]],BW:BX,2,0),0)</f>
        <v>0</v>
      </c>
      <c r="AP197" t="str">
        <f>IF(Tabela4[[#This Row],[Designação]]=AQ197,"SIM","NÃO")</f>
        <v>SIM</v>
      </c>
      <c r="AQ197" s="38">
        <v>313005</v>
      </c>
      <c r="AR197">
        <v>30</v>
      </c>
      <c r="AS197">
        <v>23</v>
      </c>
      <c r="AT197">
        <v>31</v>
      </c>
      <c r="AU197">
        <v>34</v>
      </c>
      <c r="AV197">
        <v>25</v>
      </c>
      <c r="BD197">
        <v>143</v>
      </c>
      <c r="BF197" t="str">
        <f t="shared" si="94"/>
        <v>sim</v>
      </c>
      <c r="BG197" s="38">
        <v>313005</v>
      </c>
      <c r="BH197">
        <v>1</v>
      </c>
      <c r="BI197">
        <v>1</v>
      </c>
      <c r="BJ197">
        <v>1</v>
      </c>
      <c r="BK197">
        <v>1</v>
      </c>
      <c r="BL197">
        <v>1</v>
      </c>
      <c r="BT197">
        <v>5</v>
      </c>
      <c r="BW197">
        <v>1026009</v>
      </c>
      <c r="BX197" t="s">
        <v>1054</v>
      </c>
    </row>
    <row r="198" spans="2:76" x14ac:dyDescent="0.25">
      <c r="B198" s="22">
        <v>3</v>
      </c>
      <c r="C198" s="23">
        <v>313006</v>
      </c>
      <c r="D198" s="24" t="s">
        <v>231</v>
      </c>
      <c r="E198" s="25">
        <f t="shared" si="64"/>
        <v>0</v>
      </c>
      <c r="F198" s="25">
        <f>Tabela4[[#This Row],[1º ano  LP]]</f>
        <v>0</v>
      </c>
      <c r="G198" s="27">
        <f t="shared" si="65"/>
        <v>0</v>
      </c>
      <c r="H198" s="27">
        <f>Tabela4[[#This Row],[1º ano - APLICADOR LP]]</f>
        <v>0</v>
      </c>
      <c r="I198" s="25">
        <f t="shared" si="66"/>
        <v>0</v>
      </c>
      <c r="J198" s="25">
        <f t="shared" si="67"/>
        <v>0</v>
      </c>
      <c r="K198" s="27">
        <f t="shared" si="68"/>
        <v>0</v>
      </c>
      <c r="L198" s="27">
        <f t="shared" si="69"/>
        <v>0</v>
      </c>
      <c r="M198" s="25">
        <f t="shared" si="70"/>
        <v>0</v>
      </c>
      <c r="N198" s="25">
        <f t="shared" si="71"/>
        <v>0</v>
      </c>
      <c r="O198" s="27">
        <f t="shared" si="72"/>
        <v>0</v>
      </c>
      <c r="P198" s="27">
        <f t="shared" si="73"/>
        <v>0</v>
      </c>
      <c r="Q198" s="25">
        <f t="shared" si="74"/>
        <v>0</v>
      </c>
      <c r="R198" s="25">
        <f t="shared" si="75"/>
        <v>0</v>
      </c>
      <c r="S198" s="25">
        <f t="shared" si="76"/>
        <v>0</v>
      </c>
      <c r="T198" s="25">
        <f t="shared" si="77"/>
        <v>0</v>
      </c>
      <c r="U198" s="25">
        <f t="shared" si="78"/>
        <v>0</v>
      </c>
      <c r="V198" s="25">
        <f t="shared" si="79"/>
        <v>0</v>
      </c>
      <c r="W198" s="25">
        <f t="shared" si="80"/>
        <v>84</v>
      </c>
      <c r="X198" s="25">
        <f t="shared" si="81"/>
        <v>84</v>
      </c>
      <c r="Y198" s="25">
        <f t="shared" si="82"/>
        <v>129</v>
      </c>
      <c r="Z198" s="25">
        <f t="shared" si="83"/>
        <v>129</v>
      </c>
      <c r="AA198" s="25">
        <f t="shared" si="84"/>
        <v>79</v>
      </c>
      <c r="AB198" s="25">
        <f t="shared" si="85"/>
        <v>79</v>
      </c>
      <c r="AC198" s="25">
        <f t="shared" si="86"/>
        <v>0</v>
      </c>
      <c r="AD198" s="25">
        <f t="shared" si="87"/>
        <v>0</v>
      </c>
      <c r="AE198" s="25">
        <f t="shared" si="88"/>
        <v>0</v>
      </c>
      <c r="AF198" s="27">
        <f t="shared" si="89"/>
        <v>0</v>
      </c>
      <c r="AG198" s="27">
        <f t="shared" si="90"/>
        <v>0</v>
      </c>
      <c r="AH198" s="27">
        <f t="shared" si="91"/>
        <v>0</v>
      </c>
      <c r="AI198" s="27">
        <f t="shared" si="92"/>
        <v>0</v>
      </c>
      <c r="AJ198" s="27">
        <f t="shared" si="93"/>
        <v>0</v>
      </c>
      <c r="AK198" s="26">
        <f>SUM(Tabela4[[#This Row],[1º ano  LP]:[Questionário Contextual Estudante]])</f>
        <v>584</v>
      </c>
      <c r="AM198">
        <f>IFERROR(IF(VLOOKUP(Tabela4[[#This Row],[Designação]],BW:BX,2,0)="SIM",SUM(AR198:AU198)+(4*(SUM(BH198:BK198))),0),0)</f>
        <v>0</v>
      </c>
      <c r="AN198">
        <f>IFERROR(IF(VLOOKUP(Tabela4[[#This Row],[Designação]],BW:BX,2,0)="SIM",SUM(AV198:BC198)+(4*(SUM(BL198:BS198))),0),0)</f>
        <v>0</v>
      </c>
      <c r="AO198">
        <f>IFERROR(VLOOKUP(Tabela4[[#This Row],[Designação]],BW:BX,2,0),0)</f>
        <v>0</v>
      </c>
      <c r="AP198" t="str">
        <f>IF(Tabela4[[#This Row],[Designação]]=AQ198,"SIM","NÃO")</f>
        <v>SIM</v>
      </c>
      <c r="AQ198" s="38">
        <v>313006</v>
      </c>
      <c r="AX198">
        <v>76</v>
      </c>
      <c r="AY198">
        <v>117</v>
      </c>
      <c r="AZ198">
        <v>71</v>
      </c>
      <c r="BD198">
        <v>264</v>
      </c>
      <c r="BF198" t="str">
        <f t="shared" si="94"/>
        <v>sim</v>
      </c>
      <c r="BG198" s="38">
        <v>313006</v>
      </c>
      <c r="BN198">
        <v>2</v>
      </c>
      <c r="BO198">
        <v>3</v>
      </c>
      <c r="BP198">
        <v>2</v>
      </c>
      <c r="BT198">
        <v>7</v>
      </c>
      <c r="BW198" s="47">
        <v>1026024</v>
      </c>
      <c r="BX198" s="47" t="s">
        <v>1054</v>
      </c>
    </row>
    <row r="199" spans="2:76" x14ac:dyDescent="0.25">
      <c r="B199" s="22">
        <v>3</v>
      </c>
      <c r="C199" s="23">
        <v>313007</v>
      </c>
      <c r="D199" s="24" t="s">
        <v>232</v>
      </c>
      <c r="E199" s="25">
        <f t="shared" si="64"/>
        <v>89</v>
      </c>
      <c r="F199" s="25">
        <f>Tabela4[[#This Row],[1º ano  LP]]</f>
        <v>89</v>
      </c>
      <c r="G199" s="27">
        <f t="shared" si="65"/>
        <v>6</v>
      </c>
      <c r="H199" s="27">
        <f>Tabela4[[#This Row],[1º ano - APLICADOR LP]]</f>
        <v>6</v>
      </c>
      <c r="I199" s="25">
        <f t="shared" si="66"/>
        <v>76</v>
      </c>
      <c r="J199" s="25">
        <f t="shared" si="67"/>
        <v>76</v>
      </c>
      <c r="K199" s="27">
        <f t="shared" si="68"/>
        <v>6</v>
      </c>
      <c r="L199" s="27">
        <f t="shared" si="69"/>
        <v>6</v>
      </c>
      <c r="M199" s="25">
        <f t="shared" si="70"/>
        <v>73</v>
      </c>
      <c r="N199" s="25">
        <f t="shared" si="71"/>
        <v>73</v>
      </c>
      <c r="O199" s="27">
        <f t="shared" si="72"/>
        <v>4</v>
      </c>
      <c r="P199" s="27">
        <f t="shared" si="73"/>
        <v>4</v>
      </c>
      <c r="Q199" s="25">
        <f t="shared" si="74"/>
        <v>69</v>
      </c>
      <c r="R199" s="25">
        <f t="shared" si="75"/>
        <v>69</v>
      </c>
      <c r="S199" s="25">
        <f t="shared" si="76"/>
        <v>76</v>
      </c>
      <c r="T199" s="25">
        <f t="shared" si="77"/>
        <v>76</v>
      </c>
      <c r="U199" s="25">
        <f t="shared" si="78"/>
        <v>0</v>
      </c>
      <c r="V199" s="25">
        <f t="shared" si="79"/>
        <v>0</v>
      </c>
      <c r="W199" s="25">
        <f t="shared" si="80"/>
        <v>0</v>
      </c>
      <c r="X199" s="25">
        <f t="shared" si="81"/>
        <v>0</v>
      </c>
      <c r="Y199" s="25">
        <f t="shared" si="82"/>
        <v>0</v>
      </c>
      <c r="Z199" s="25">
        <f t="shared" si="83"/>
        <v>0</v>
      </c>
      <c r="AA199" s="25">
        <f t="shared" si="84"/>
        <v>0</v>
      </c>
      <c r="AB199" s="25">
        <f t="shared" si="85"/>
        <v>0</v>
      </c>
      <c r="AC199" s="25">
        <f t="shared" si="86"/>
        <v>0</v>
      </c>
      <c r="AD199" s="25">
        <f t="shared" si="87"/>
        <v>0</v>
      </c>
      <c r="AE199" s="25">
        <f t="shared" si="88"/>
        <v>0</v>
      </c>
      <c r="AF199" s="27">
        <f t="shared" si="89"/>
        <v>0</v>
      </c>
      <c r="AG199" s="27">
        <f t="shared" si="90"/>
        <v>0</v>
      </c>
      <c r="AH199" s="27">
        <f t="shared" si="91"/>
        <v>0</v>
      </c>
      <c r="AI199" s="27">
        <f t="shared" si="92"/>
        <v>0</v>
      </c>
      <c r="AJ199" s="27">
        <f t="shared" si="93"/>
        <v>0</v>
      </c>
      <c r="AK199" s="26">
        <f>SUM(Tabela4[[#This Row],[1º ano  LP]:[Questionário Contextual Estudante]])</f>
        <v>798</v>
      </c>
      <c r="AM199">
        <f>IFERROR(IF(VLOOKUP(Tabela4[[#This Row],[Designação]],BW:BX,2,0)="SIM",SUM(AR199:AU199)+(4*(SUM(BH199:BK199))),0),0)</f>
        <v>0</v>
      </c>
      <c r="AN199">
        <f>IFERROR(IF(VLOOKUP(Tabela4[[#This Row],[Designação]],BW:BX,2,0)="SIM",SUM(AV199:BC199)+(4*(SUM(BL199:BS199))),0),0)</f>
        <v>0</v>
      </c>
      <c r="AO199">
        <f>IFERROR(VLOOKUP(Tabela4[[#This Row],[Designação]],BW:BX,2,0),0)</f>
        <v>0</v>
      </c>
      <c r="AP199" t="str">
        <f>IF(Tabela4[[#This Row],[Designação]]=AQ199,"SIM","NÃO")</f>
        <v>SIM</v>
      </c>
      <c r="AQ199" s="38">
        <v>313007</v>
      </c>
      <c r="AR199">
        <v>77</v>
      </c>
      <c r="AS199">
        <v>64</v>
      </c>
      <c r="AT199">
        <v>65</v>
      </c>
      <c r="AU199">
        <v>61</v>
      </c>
      <c r="AV199">
        <v>68</v>
      </c>
      <c r="BD199">
        <v>335</v>
      </c>
      <c r="BF199" t="str">
        <f t="shared" si="94"/>
        <v>sim</v>
      </c>
      <c r="BG199" s="38">
        <v>313007</v>
      </c>
      <c r="BH199">
        <v>3</v>
      </c>
      <c r="BI199">
        <v>3</v>
      </c>
      <c r="BJ199">
        <v>2</v>
      </c>
      <c r="BK199">
        <v>2</v>
      </c>
      <c r="BL199">
        <v>2</v>
      </c>
      <c r="BT199">
        <v>12</v>
      </c>
      <c r="BW199">
        <v>1026025</v>
      </c>
      <c r="BX199" t="s">
        <v>1054</v>
      </c>
    </row>
    <row r="200" spans="2:76" x14ac:dyDescent="0.25">
      <c r="B200" s="22">
        <v>3</v>
      </c>
      <c r="C200" s="23">
        <v>313008</v>
      </c>
      <c r="D200" s="24" t="s">
        <v>233</v>
      </c>
      <c r="E200" s="25">
        <f t="shared" si="64"/>
        <v>65</v>
      </c>
      <c r="F200" s="25">
        <f>Tabela4[[#This Row],[1º ano  LP]]</f>
        <v>65</v>
      </c>
      <c r="G200" s="27">
        <f t="shared" si="65"/>
        <v>4</v>
      </c>
      <c r="H200" s="27">
        <f>Tabela4[[#This Row],[1º ano - APLICADOR LP]]</f>
        <v>4</v>
      </c>
      <c r="I200" s="25">
        <f t="shared" si="66"/>
        <v>91</v>
      </c>
      <c r="J200" s="25">
        <f t="shared" si="67"/>
        <v>91</v>
      </c>
      <c r="K200" s="27">
        <f t="shared" si="68"/>
        <v>6</v>
      </c>
      <c r="L200" s="27">
        <f t="shared" si="69"/>
        <v>6</v>
      </c>
      <c r="M200" s="25">
        <f t="shared" si="70"/>
        <v>67</v>
      </c>
      <c r="N200" s="25">
        <f t="shared" si="71"/>
        <v>67</v>
      </c>
      <c r="O200" s="27">
        <f t="shared" si="72"/>
        <v>4</v>
      </c>
      <c r="P200" s="27">
        <f t="shared" si="73"/>
        <v>4</v>
      </c>
      <c r="Q200" s="25">
        <f t="shared" si="74"/>
        <v>55</v>
      </c>
      <c r="R200" s="25">
        <f t="shared" si="75"/>
        <v>55</v>
      </c>
      <c r="S200" s="25">
        <f t="shared" si="76"/>
        <v>61</v>
      </c>
      <c r="T200" s="25">
        <f t="shared" si="77"/>
        <v>61</v>
      </c>
      <c r="U200" s="25">
        <f t="shared" si="78"/>
        <v>0</v>
      </c>
      <c r="V200" s="25">
        <f t="shared" si="79"/>
        <v>0</v>
      </c>
      <c r="W200" s="25">
        <f t="shared" si="80"/>
        <v>0</v>
      </c>
      <c r="X200" s="25">
        <f t="shared" si="81"/>
        <v>0</v>
      </c>
      <c r="Y200" s="25">
        <f t="shared" si="82"/>
        <v>0</v>
      </c>
      <c r="Z200" s="25">
        <f t="shared" si="83"/>
        <v>0</v>
      </c>
      <c r="AA200" s="25">
        <f t="shared" si="84"/>
        <v>0</v>
      </c>
      <c r="AB200" s="25">
        <f t="shared" si="85"/>
        <v>0</v>
      </c>
      <c r="AC200" s="25">
        <f t="shared" si="86"/>
        <v>0</v>
      </c>
      <c r="AD200" s="25">
        <f t="shared" si="87"/>
        <v>0</v>
      </c>
      <c r="AE200" s="25">
        <f t="shared" si="88"/>
        <v>0</v>
      </c>
      <c r="AF200" s="27">
        <f t="shared" si="89"/>
        <v>0</v>
      </c>
      <c r="AG200" s="27">
        <f t="shared" si="90"/>
        <v>0</v>
      </c>
      <c r="AH200" s="27">
        <f t="shared" si="91"/>
        <v>0</v>
      </c>
      <c r="AI200" s="27">
        <f t="shared" si="92"/>
        <v>0</v>
      </c>
      <c r="AJ200" s="27">
        <f t="shared" si="93"/>
        <v>0</v>
      </c>
      <c r="AK200" s="26">
        <f>SUM(Tabela4[[#This Row],[1º ano  LP]:[Questionário Contextual Estudante]])</f>
        <v>706</v>
      </c>
      <c r="AM200">
        <f>IFERROR(IF(VLOOKUP(Tabela4[[#This Row],[Designação]],BW:BX,2,0)="SIM",SUM(AR200:AU200)+(4*(SUM(BH200:BK200))),0),0)</f>
        <v>0</v>
      </c>
      <c r="AN200">
        <f>IFERROR(IF(VLOOKUP(Tabela4[[#This Row],[Designação]],BW:BX,2,0)="SIM",SUM(AV200:BC200)+(4*(SUM(BL200:BS200))),0),0)</f>
        <v>0</v>
      </c>
      <c r="AO200">
        <f>IFERROR(VLOOKUP(Tabela4[[#This Row],[Designação]],BW:BX,2,0),0)</f>
        <v>0</v>
      </c>
      <c r="AP200" t="str">
        <f>IF(Tabela4[[#This Row],[Designação]]=AQ200,"SIM","NÃO")</f>
        <v>SIM</v>
      </c>
      <c r="AQ200" s="38">
        <v>313008</v>
      </c>
      <c r="AR200">
        <v>57</v>
      </c>
      <c r="AS200">
        <v>79</v>
      </c>
      <c r="AT200">
        <v>59</v>
      </c>
      <c r="AU200">
        <v>47</v>
      </c>
      <c r="AV200">
        <v>53</v>
      </c>
      <c r="BD200">
        <v>295</v>
      </c>
      <c r="BF200" t="str">
        <f t="shared" si="94"/>
        <v>sim</v>
      </c>
      <c r="BG200" s="38">
        <v>313008</v>
      </c>
      <c r="BH200">
        <v>2</v>
      </c>
      <c r="BI200">
        <v>3</v>
      </c>
      <c r="BJ200">
        <v>2</v>
      </c>
      <c r="BK200">
        <v>2</v>
      </c>
      <c r="BL200">
        <v>2</v>
      </c>
      <c r="BT200">
        <v>11</v>
      </c>
      <c r="BW200" s="47">
        <v>1026028</v>
      </c>
      <c r="BX200" s="47" t="s">
        <v>1054</v>
      </c>
    </row>
    <row r="201" spans="2:76" x14ac:dyDescent="0.25">
      <c r="B201" s="22">
        <v>3</v>
      </c>
      <c r="C201" s="23">
        <v>313011</v>
      </c>
      <c r="D201" s="24" t="s">
        <v>234</v>
      </c>
      <c r="E201" s="25">
        <f t="shared" ref="E201:E264" si="95">AR201+(4*BH201)</f>
        <v>55</v>
      </c>
      <c r="F201" s="25">
        <f>Tabela4[[#This Row],[1º ano  LP]]</f>
        <v>55</v>
      </c>
      <c r="G201" s="27">
        <f t="shared" ref="G201:G264" si="96">BH201*2</f>
        <v>4</v>
      </c>
      <c r="H201" s="27">
        <f>Tabela4[[#This Row],[1º ano - APLICADOR LP]]</f>
        <v>4</v>
      </c>
      <c r="I201" s="25">
        <f t="shared" ref="I201:I264" si="97">AS201+(4*BI201)</f>
        <v>63</v>
      </c>
      <c r="J201" s="25">
        <f t="shared" ref="J201:J264" si="98">I201</f>
        <v>63</v>
      </c>
      <c r="K201" s="27">
        <f t="shared" ref="K201:K264" si="99">BI201*2</f>
        <v>4</v>
      </c>
      <c r="L201" s="27">
        <f t="shared" ref="L201:L264" si="100">K201</f>
        <v>4</v>
      </c>
      <c r="M201" s="25">
        <f t="shared" ref="M201:M264" si="101">AT201+(4*BJ201)</f>
        <v>37</v>
      </c>
      <c r="N201" s="25">
        <f t="shared" ref="N201:N264" si="102">M201</f>
        <v>37</v>
      </c>
      <c r="O201" s="27">
        <f t="shared" ref="O201:O264" si="103">BJ201*2</f>
        <v>2</v>
      </c>
      <c r="P201" s="27">
        <f t="shared" ref="P201:P264" si="104">O201</f>
        <v>2</v>
      </c>
      <c r="Q201" s="25">
        <f t="shared" ref="Q201:Q264" si="105">AU201+(4*BK201)</f>
        <v>76</v>
      </c>
      <c r="R201" s="25">
        <f t="shared" ref="R201:R264" si="106">Q201</f>
        <v>76</v>
      </c>
      <c r="S201" s="25">
        <f t="shared" ref="S201:S264" si="107">AV201+(4*BL201)</f>
        <v>68</v>
      </c>
      <c r="T201" s="25">
        <f t="shared" ref="T201:T264" si="108">S201</f>
        <v>68</v>
      </c>
      <c r="U201" s="25">
        <f t="shared" ref="U201:U264" si="109">AW201+(4*BM201)</f>
        <v>71</v>
      </c>
      <c r="V201" s="25">
        <f t="shared" ref="V201:V264" si="110">U201</f>
        <v>71</v>
      </c>
      <c r="W201" s="25">
        <f t="shared" ref="W201:W264" si="111">AX201+(4*BN201)</f>
        <v>0</v>
      </c>
      <c r="X201" s="25">
        <f t="shared" ref="X201:X264" si="112">W201</f>
        <v>0</v>
      </c>
      <c r="Y201" s="25">
        <f t="shared" ref="Y201:Y264" si="113">AY201+(4*BO201)</f>
        <v>0</v>
      </c>
      <c r="Z201" s="25">
        <f t="shared" ref="Z201:Z264" si="114">Y201</f>
        <v>0</v>
      </c>
      <c r="AA201" s="25">
        <f t="shared" ref="AA201:AA264" si="115">AZ201+(4*BP201)</f>
        <v>0</v>
      </c>
      <c r="AB201" s="25">
        <f t="shared" ref="AB201:AB264" si="116">AA201</f>
        <v>0</v>
      </c>
      <c r="AC201" s="25">
        <f t="shared" ref="AC201:AC264" si="117">BA201+(4*BQ201)</f>
        <v>0</v>
      </c>
      <c r="AD201" s="25">
        <f t="shared" ref="AD201:AD264" si="118">AC201</f>
        <v>0</v>
      </c>
      <c r="AE201" s="25">
        <f t="shared" ref="AE201:AE264" si="119">BB201+(4*BR201)</f>
        <v>0</v>
      </c>
      <c r="AF201" s="27">
        <f t="shared" ref="AF201:AF264" si="120">AE201</f>
        <v>0</v>
      </c>
      <c r="AG201" s="27">
        <f t="shared" ref="AG201:AG264" si="121">BC201+(4*BS201)</f>
        <v>0</v>
      </c>
      <c r="AH201" s="27">
        <f t="shared" ref="AH201:AH264" si="122">AG201</f>
        <v>0</v>
      </c>
      <c r="AI201" s="27">
        <f t="shared" ref="AI201:AI264" si="123">AM201</f>
        <v>0</v>
      </c>
      <c r="AJ201" s="27">
        <f t="shared" ref="AJ201:AJ264" si="124">AN201</f>
        <v>0</v>
      </c>
      <c r="AK201" s="26">
        <f>SUM(Tabela4[[#This Row],[1º ano  LP]:[Questionário Contextual Estudante]])</f>
        <v>760</v>
      </c>
      <c r="AM201">
        <f>IFERROR(IF(VLOOKUP(Tabela4[[#This Row],[Designação]],BW:BX,2,0)="SIM",SUM(AR201:AU201)+(4*(SUM(BH201:BK201))),0),0)</f>
        <v>0</v>
      </c>
      <c r="AN201">
        <f>IFERROR(IF(VLOOKUP(Tabela4[[#This Row],[Designação]],BW:BX,2,0)="SIM",SUM(AV201:BC201)+(4*(SUM(BL201:BS201))),0),0)</f>
        <v>0</v>
      </c>
      <c r="AO201">
        <f>IFERROR(VLOOKUP(Tabela4[[#This Row],[Designação]],BW:BX,2,0),0)</f>
        <v>0</v>
      </c>
      <c r="AP201" t="str">
        <f>IF(Tabela4[[#This Row],[Designação]]=AQ201,"SIM","NÃO")</f>
        <v>SIM</v>
      </c>
      <c r="AQ201" s="38">
        <v>313011</v>
      </c>
      <c r="AR201">
        <v>47</v>
      </c>
      <c r="AS201">
        <v>55</v>
      </c>
      <c r="AT201">
        <v>33</v>
      </c>
      <c r="AU201">
        <v>68</v>
      </c>
      <c r="AV201">
        <v>60</v>
      </c>
      <c r="AW201">
        <v>63</v>
      </c>
      <c r="BD201">
        <v>326</v>
      </c>
      <c r="BF201" t="str">
        <f t="shared" ref="BF201:BF264" si="125">IF(AQ201=BG201,"sim","não")</f>
        <v>sim</v>
      </c>
      <c r="BG201" s="38">
        <v>313011</v>
      </c>
      <c r="BH201">
        <v>2</v>
      </c>
      <c r="BI201">
        <v>2</v>
      </c>
      <c r="BJ201">
        <v>1</v>
      </c>
      <c r="BK201">
        <v>2</v>
      </c>
      <c r="BL201">
        <v>2</v>
      </c>
      <c r="BM201">
        <v>2</v>
      </c>
      <c r="BT201">
        <v>11</v>
      </c>
      <c r="BW201">
        <v>1026030</v>
      </c>
      <c r="BX201" t="s">
        <v>1054</v>
      </c>
    </row>
    <row r="202" spans="2:76" x14ac:dyDescent="0.25">
      <c r="B202" s="22">
        <v>3</v>
      </c>
      <c r="C202" s="23">
        <v>313012</v>
      </c>
      <c r="D202" s="24" t="s">
        <v>235</v>
      </c>
      <c r="E202" s="25">
        <f t="shared" si="95"/>
        <v>57</v>
      </c>
      <c r="F202" s="25">
        <f>Tabela4[[#This Row],[1º ano  LP]]</f>
        <v>57</v>
      </c>
      <c r="G202" s="27">
        <f t="shared" si="96"/>
        <v>4</v>
      </c>
      <c r="H202" s="27">
        <f>Tabela4[[#This Row],[1º ano - APLICADOR LP]]</f>
        <v>4</v>
      </c>
      <c r="I202" s="25">
        <f t="shared" si="97"/>
        <v>66</v>
      </c>
      <c r="J202" s="25">
        <f t="shared" si="98"/>
        <v>66</v>
      </c>
      <c r="K202" s="27">
        <f t="shared" si="99"/>
        <v>4</v>
      </c>
      <c r="L202" s="27">
        <f t="shared" si="100"/>
        <v>4</v>
      </c>
      <c r="M202" s="25">
        <f t="shared" si="101"/>
        <v>64</v>
      </c>
      <c r="N202" s="25">
        <f t="shared" si="102"/>
        <v>64</v>
      </c>
      <c r="O202" s="27">
        <f t="shared" si="103"/>
        <v>4</v>
      </c>
      <c r="P202" s="27">
        <f t="shared" si="104"/>
        <v>4</v>
      </c>
      <c r="Q202" s="25">
        <f t="shared" si="105"/>
        <v>0</v>
      </c>
      <c r="R202" s="25">
        <f t="shared" si="106"/>
        <v>0</v>
      </c>
      <c r="S202" s="25">
        <f t="shared" si="107"/>
        <v>0</v>
      </c>
      <c r="T202" s="25">
        <f t="shared" si="108"/>
        <v>0</v>
      </c>
      <c r="U202" s="25">
        <f t="shared" si="109"/>
        <v>0</v>
      </c>
      <c r="V202" s="25">
        <f t="shared" si="110"/>
        <v>0</v>
      </c>
      <c r="W202" s="25">
        <f t="shared" si="111"/>
        <v>0</v>
      </c>
      <c r="X202" s="25">
        <f t="shared" si="112"/>
        <v>0</v>
      </c>
      <c r="Y202" s="25">
        <f t="shared" si="113"/>
        <v>0</v>
      </c>
      <c r="Z202" s="25">
        <f t="shared" si="114"/>
        <v>0</v>
      </c>
      <c r="AA202" s="25">
        <f t="shared" si="115"/>
        <v>0</v>
      </c>
      <c r="AB202" s="25">
        <f t="shared" si="116"/>
        <v>0</v>
      </c>
      <c r="AC202" s="25">
        <f t="shared" si="117"/>
        <v>0</v>
      </c>
      <c r="AD202" s="25">
        <f t="shared" si="118"/>
        <v>0</v>
      </c>
      <c r="AE202" s="25">
        <f t="shared" si="119"/>
        <v>0</v>
      </c>
      <c r="AF202" s="27">
        <f t="shared" si="120"/>
        <v>0</v>
      </c>
      <c r="AG202" s="27">
        <f t="shared" si="121"/>
        <v>0</v>
      </c>
      <c r="AH202" s="27">
        <f t="shared" si="122"/>
        <v>0</v>
      </c>
      <c r="AI202" s="27">
        <f t="shared" si="123"/>
        <v>0</v>
      </c>
      <c r="AJ202" s="27">
        <f t="shared" si="124"/>
        <v>0</v>
      </c>
      <c r="AK202" s="26">
        <f>SUM(Tabela4[[#This Row],[1º ano  LP]:[Questionário Contextual Estudante]])</f>
        <v>398</v>
      </c>
      <c r="AM202">
        <f>IFERROR(IF(VLOOKUP(Tabela4[[#This Row],[Designação]],BW:BX,2,0)="SIM",SUM(AR202:AU202)+(4*(SUM(BH202:BK202))),0),0)</f>
        <v>0</v>
      </c>
      <c r="AN202">
        <f>IFERROR(IF(VLOOKUP(Tabela4[[#This Row],[Designação]],BW:BX,2,0)="SIM",SUM(AV202:BC202)+(4*(SUM(BL202:BS202))),0),0)</f>
        <v>0</v>
      </c>
      <c r="AO202">
        <f>IFERROR(VLOOKUP(Tabela4[[#This Row],[Designação]],BW:BX,2,0),0)</f>
        <v>0</v>
      </c>
      <c r="AP202" t="str">
        <f>IF(Tabela4[[#This Row],[Designação]]=AQ202,"SIM","NÃO")</f>
        <v>SIM</v>
      </c>
      <c r="AQ202" s="38">
        <v>313012</v>
      </c>
      <c r="AR202">
        <v>49</v>
      </c>
      <c r="AS202">
        <v>58</v>
      </c>
      <c r="AT202">
        <v>56</v>
      </c>
      <c r="BD202">
        <v>163</v>
      </c>
      <c r="BF202" t="str">
        <f t="shared" si="125"/>
        <v>sim</v>
      </c>
      <c r="BG202" s="38">
        <v>313012</v>
      </c>
      <c r="BH202">
        <v>2</v>
      </c>
      <c r="BI202">
        <v>2</v>
      </c>
      <c r="BJ202">
        <v>2</v>
      </c>
      <c r="BT202">
        <v>6</v>
      </c>
      <c r="BW202" s="47">
        <v>1120002</v>
      </c>
      <c r="BX202" s="47" t="s">
        <v>1054</v>
      </c>
    </row>
    <row r="203" spans="2:76" x14ac:dyDescent="0.25">
      <c r="B203" s="22">
        <v>3</v>
      </c>
      <c r="C203" s="23">
        <v>313013</v>
      </c>
      <c r="D203" s="24" t="s">
        <v>236</v>
      </c>
      <c r="E203" s="25">
        <f t="shared" si="95"/>
        <v>61</v>
      </c>
      <c r="F203" s="25">
        <f>Tabela4[[#This Row],[1º ano  LP]]</f>
        <v>61</v>
      </c>
      <c r="G203" s="27">
        <f t="shared" si="96"/>
        <v>4</v>
      </c>
      <c r="H203" s="27">
        <f>Tabela4[[#This Row],[1º ano - APLICADOR LP]]</f>
        <v>4</v>
      </c>
      <c r="I203" s="25">
        <f t="shared" si="97"/>
        <v>34</v>
      </c>
      <c r="J203" s="25">
        <f t="shared" si="98"/>
        <v>34</v>
      </c>
      <c r="K203" s="27">
        <f t="shared" si="99"/>
        <v>2</v>
      </c>
      <c r="L203" s="27">
        <f t="shared" si="100"/>
        <v>2</v>
      </c>
      <c r="M203" s="25">
        <f t="shared" si="101"/>
        <v>61</v>
      </c>
      <c r="N203" s="25">
        <f t="shared" si="102"/>
        <v>61</v>
      </c>
      <c r="O203" s="27">
        <f t="shared" si="103"/>
        <v>4</v>
      </c>
      <c r="P203" s="27">
        <f t="shared" si="104"/>
        <v>4</v>
      </c>
      <c r="Q203" s="25">
        <f t="shared" si="105"/>
        <v>38</v>
      </c>
      <c r="R203" s="25">
        <f t="shared" si="106"/>
        <v>38</v>
      </c>
      <c r="S203" s="25">
        <f t="shared" si="107"/>
        <v>66</v>
      </c>
      <c r="T203" s="25">
        <f t="shared" si="108"/>
        <v>66</v>
      </c>
      <c r="U203" s="25">
        <f t="shared" si="109"/>
        <v>76</v>
      </c>
      <c r="V203" s="25">
        <f t="shared" si="110"/>
        <v>76</v>
      </c>
      <c r="W203" s="25">
        <f t="shared" si="111"/>
        <v>48</v>
      </c>
      <c r="X203" s="25">
        <f t="shared" si="112"/>
        <v>48</v>
      </c>
      <c r="Y203" s="25">
        <f t="shared" si="113"/>
        <v>36</v>
      </c>
      <c r="Z203" s="25">
        <f t="shared" si="114"/>
        <v>36</v>
      </c>
      <c r="AA203" s="25">
        <f t="shared" si="115"/>
        <v>54</v>
      </c>
      <c r="AB203" s="25">
        <f t="shared" si="116"/>
        <v>54</v>
      </c>
      <c r="AC203" s="25">
        <f t="shared" si="117"/>
        <v>0</v>
      </c>
      <c r="AD203" s="25">
        <f t="shared" si="118"/>
        <v>0</v>
      </c>
      <c r="AE203" s="25">
        <f t="shared" si="119"/>
        <v>25</v>
      </c>
      <c r="AF203" s="27">
        <f t="shared" si="120"/>
        <v>25</v>
      </c>
      <c r="AG203" s="27">
        <f t="shared" si="121"/>
        <v>0</v>
      </c>
      <c r="AH203" s="27">
        <f t="shared" si="122"/>
        <v>0</v>
      </c>
      <c r="AI203" s="27">
        <f t="shared" si="123"/>
        <v>194</v>
      </c>
      <c r="AJ203" s="27">
        <f t="shared" si="124"/>
        <v>305</v>
      </c>
      <c r="AK203" s="26">
        <f>SUM(Tabela4[[#This Row],[1º ano  LP]:[Questionário Contextual Estudante]])</f>
        <v>1517</v>
      </c>
      <c r="AM203">
        <f>IFERROR(IF(VLOOKUP(Tabela4[[#This Row],[Designação]],BW:BX,2,0)="SIM",SUM(AR203:AU203)+(4*(SUM(BH203:BK203))),0),0)</f>
        <v>194</v>
      </c>
      <c r="AN203">
        <f>IFERROR(IF(VLOOKUP(Tabela4[[#This Row],[Designação]],BW:BX,2,0)="SIM",SUM(AV203:BC203)+(4*(SUM(BL203:BS203))),0),0)</f>
        <v>305</v>
      </c>
      <c r="AO203" t="str">
        <f>IFERROR(VLOOKUP(Tabela4[[#This Row],[Designação]],BW:BX,2,0),0)</f>
        <v>SIM</v>
      </c>
      <c r="AP203" t="str">
        <f>IF(Tabela4[[#This Row],[Designação]]=AQ203,"SIM","NÃO")</f>
        <v>SIM</v>
      </c>
      <c r="AQ203" s="38">
        <v>313013</v>
      </c>
      <c r="AR203">
        <v>53</v>
      </c>
      <c r="AS203">
        <v>30</v>
      </c>
      <c r="AT203">
        <v>53</v>
      </c>
      <c r="AU203">
        <v>34</v>
      </c>
      <c r="AV203">
        <v>58</v>
      </c>
      <c r="AW203">
        <v>68</v>
      </c>
      <c r="AX203">
        <v>44</v>
      </c>
      <c r="AY203">
        <v>32</v>
      </c>
      <c r="AZ203">
        <v>46</v>
      </c>
      <c r="BB203">
        <v>21</v>
      </c>
      <c r="BD203">
        <v>439</v>
      </c>
      <c r="BF203" t="str">
        <f t="shared" si="125"/>
        <v>sim</v>
      </c>
      <c r="BG203" s="38">
        <v>313013</v>
      </c>
      <c r="BH203">
        <v>2</v>
      </c>
      <c r="BI203">
        <v>1</v>
      </c>
      <c r="BJ203">
        <v>2</v>
      </c>
      <c r="BK203">
        <v>1</v>
      </c>
      <c r="BL203">
        <v>2</v>
      </c>
      <c r="BM203">
        <v>2</v>
      </c>
      <c r="BN203">
        <v>1</v>
      </c>
      <c r="BO203">
        <v>1</v>
      </c>
      <c r="BP203">
        <v>2</v>
      </c>
      <c r="BR203">
        <v>1</v>
      </c>
      <c r="BT203">
        <v>15</v>
      </c>
      <c r="BW203">
        <v>1120008</v>
      </c>
      <c r="BX203" t="s">
        <v>1054</v>
      </c>
    </row>
    <row r="204" spans="2:76" x14ac:dyDescent="0.25">
      <c r="B204" s="22">
        <v>3</v>
      </c>
      <c r="C204" s="23">
        <v>313014</v>
      </c>
      <c r="D204" s="24" t="s">
        <v>237</v>
      </c>
      <c r="E204" s="25">
        <f t="shared" si="95"/>
        <v>28</v>
      </c>
      <c r="F204" s="25">
        <f>Tabela4[[#This Row],[1º ano  LP]]</f>
        <v>28</v>
      </c>
      <c r="G204" s="27">
        <f t="shared" si="96"/>
        <v>2</v>
      </c>
      <c r="H204" s="27">
        <f>Tabela4[[#This Row],[1º ano - APLICADOR LP]]</f>
        <v>2</v>
      </c>
      <c r="I204" s="25">
        <f t="shared" si="97"/>
        <v>61</v>
      </c>
      <c r="J204" s="25">
        <f t="shared" si="98"/>
        <v>61</v>
      </c>
      <c r="K204" s="27">
        <f t="shared" si="99"/>
        <v>4</v>
      </c>
      <c r="L204" s="27">
        <f t="shared" si="100"/>
        <v>4</v>
      </c>
      <c r="M204" s="25">
        <f t="shared" si="101"/>
        <v>61</v>
      </c>
      <c r="N204" s="25">
        <f t="shared" si="102"/>
        <v>61</v>
      </c>
      <c r="O204" s="27">
        <f t="shared" si="103"/>
        <v>4</v>
      </c>
      <c r="P204" s="27">
        <f t="shared" si="104"/>
        <v>4</v>
      </c>
      <c r="Q204" s="25">
        <f t="shared" si="105"/>
        <v>72</v>
      </c>
      <c r="R204" s="25">
        <f t="shared" si="106"/>
        <v>72</v>
      </c>
      <c r="S204" s="25">
        <f t="shared" si="107"/>
        <v>73</v>
      </c>
      <c r="T204" s="25">
        <f t="shared" si="108"/>
        <v>73</v>
      </c>
      <c r="U204" s="25">
        <f t="shared" si="109"/>
        <v>72</v>
      </c>
      <c r="V204" s="25">
        <f t="shared" si="110"/>
        <v>72</v>
      </c>
      <c r="W204" s="25">
        <f t="shared" si="111"/>
        <v>0</v>
      </c>
      <c r="X204" s="25">
        <f t="shared" si="112"/>
        <v>0</v>
      </c>
      <c r="Y204" s="25">
        <f t="shared" si="113"/>
        <v>0</v>
      </c>
      <c r="Z204" s="25">
        <f t="shared" si="114"/>
        <v>0</v>
      </c>
      <c r="AA204" s="25">
        <f t="shared" si="115"/>
        <v>0</v>
      </c>
      <c r="AB204" s="25">
        <f t="shared" si="116"/>
        <v>0</v>
      </c>
      <c r="AC204" s="25">
        <f t="shared" si="117"/>
        <v>0</v>
      </c>
      <c r="AD204" s="25">
        <f t="shared" si="118"/>
        <v>0</v>
      </c>
      <c r="AE204" s="25">
        <f t="shared" si="119"/>
        <v>0</v>
      </c>
      <c r="AF204" s="27">
        <f t="shared" si="120"/>
        <v>0</v>
      </c>
      <c r="AG204" s="27">
        <f t="shared" si="121"/>
        <v>0</v>
      </c>
      <c r="AH204" s="27">
        <f t="shared" si="122"/>
        <v>0</v>
      </c>
      <c r="AI204" s="27">
        <f t="shared" si="123"/>
        <v>0</v>
      </c>
      <c r="AJ204" s="27">
        <f t="shared" si="124"/>
        <v>0</v>
      </c>
      <c r="AK204" s="26">
        <f>SUM(Tabela4[[#This Row],[1º ano  LP]:[Questionário Contextual Estudante]])</f>
        <v>754</v>
      </c>
      <c r="AM204">
        <f>IFERROR(IF(VLOOKUP(Tabela4[[#This Row],[Designação]],BW:BX,2,0)="SIM",SUM(AR204:AU204)+(4*(SUM(BH204:BK204))),0),0)</f>
        <v>0</v>
      </c>
      <c r="AN204">
        <f>IFERROR(IF(VLOOKUP(Tabela4[[#This Row],[Designação]],BW:BX,2,0)="SIM",SUM(AV204:BC204)+(4*(SUM(BL204:BS204))),0),0)</f>
        <v>0</v>
      </c>
      <c r="AO204">
        <f>IFERROR(VLOOKUP(Tabela4[[#This Row],[Designação]],BW:BX,2,0),0)</f>
        <v>0</v>
      </c>
      <c r="AP204" t="str">
        <f>IF(Tabela4[[#This Row],[Designação]]=AQ204,"SIM","NÃO")</f>
        <v>SIM</v>
      </c>
      <c r="AQ204" s="38">
        <v>313014</v>
      </c>
      <c r="AR204">
        <v>24</v>
      </c>
      <c r="AS204">
        <v>53</v>
      </c>
      <c r="AT204">
        <v>53</v>
      </c>
      <c r="AU204">
        <v>64</v>
      </c>
      <c r="AV204">
        <v>65</v>
      </c>
      <c r="AW204">
        <v>64</v>
      </c>
      <c r="BD204">
        <v>323</v>
      </c>
      <c r="BF204" t="str">
        <f t="shared" si="125"/>
        <v>sim</v>
      </c>
      <c r="BG204" s="38">
        <v>313014</v>
      </c>
      <c r="BH204">
        <v>1</v>
      </c>
      <c r="BI204">
        <v>2</v>
      </c>
      <c r="BJ204">
        <v>2</v>
      </c>
      <c r="BK204">
        <v>2</v>
      </c>
      <c r="BL204">
        <v>2</v>
      </c>
      <c r="BM204">
        <v>2</v>
      </c>
      <c r="BT204">
        <v>11</v>
      </c>
      <c r="BW204" s="47">
        <v>1120022</v>
      </c>
      <c r="BX204" s="47" t="s">
        <v>1054</v>
      </c>
    </row>
    <row r="205" spans="2:76" x14ac:dyDescent="0.25">
      <c r="B205" s="22">
        <v>3</v>
      </c>
      <c r="C205" s="23">
        <v>313015</v>
      </c>
      <c r="D205" s="24" t="s">
        <v>238</v>
      </c>
      <c r="E205" s="25">
        <f t="shared" si="95"/>
        <v>0</v>
      </c>
      <c r="F205" s="25">
        <f>Tabela4[[#This Row],[1º ano  LP]]</f>
        <v>0</v>
      </c>
      <c r="G205" s="27">
        <f t="shared" si="96"/>
        <v>0</v>
      </c>
      <c r="H205" s="27">
        <f>Tabela4[[#This Row],[1º ano - APLICADOR LP]]</f>
        <v>0</v>
      </c>
      <c r="I205" s="25">
        <f t="shared" si="97"/>
        <v>0</v>
      </c>
      <c r="J205" s="25">
        <f t="shared" si="98"/>
        <v>0</v>
      </c>
      <c r="K205" s="27">
        <f t="shared" si="99"/>
        <v>0</v>
      </c>
      <c r="L205" s="27">
        <f t="shared" si="100"/>
        <v>0</v>
      </c>
      <c r="M205" s="25">
        <f t="shared" si="101"/>
        <v>0</v>
      </c>
      <c r="N205" s="25">
        <f t="shared" si="102"/>
        <v>0</v>
      </c>
      <c r="O205" s="27">
        <f t="shared" si="103"/>
        <v>0</v>
      </c>
      <c r="P205" s="27">
        <f t="shared" si="104"/>
        <v>0</v>
      </c>
      <c r="Q205" s="25">
        <f t="shared" si="105"/>
        <v>0</v>
      </c>
      <c r="R205" s="25">
        <f t="shared" si="106"/>
        <v>0</v>
      </c>
      <c r="S205" s="25">
        <f t="shared" si="107"/>
        <v>0</v>
      </c>
      <c r="T205" s="25">
        <f t="shared" si="108"/>
        <v>0</v>
      </c>
      <c r="U205" s="25">
        <f t="shared" si="109"/>
        <v>111</v>
      </c>
      <c r="V205" s="25">
        <f t="shared" si="110"/>
        <v>111</v>
      </c>
      <c r="W205" s="25">
        <f t="shared" si="111"/>
        <v>130</v>
      </c>
      <c r="X205" s="25">
        <f t="shared" si="112"/>
        <v>130</v>
      </c>
      <c r="Y205" s="25">
        <f t="shared" si="113"/>
        <v>168</v>
      </c>
      <c r="Z205" s="25">
        <f t="shared" si="114"/>
        <v>168</v>
      </c>
      <c r="AA205" s="25">
        <f t="shared" si="115"/>
        <v>189</v>
      </c>
      <c r="AB205" s="25">
        <f t="shared" si="116"/>
        <v>189</v>
      </c>
      <c r="AC205" s="25">
        <f t="shared" si="117"/>
        <v>0</v>
      </c>
      <c r="AD205" s="25">
        <f t="shared" si="118"/>
        <v>0</v>
      </c>
      <c r="AE205" s="25">
        <f t="shared" si="119"/>
        <v>0</v>
      </c>
      <c r="AF205" s="27">
        <f t="shared" si="120"/>
        <v>0</v>
      </c>
      <c r="AG205" s="27">
        <f t="shared" si="121"/>
        <v>0</v>
      </c>
      <c r="AH205" s="27">
        <f t="shared" si="122"/>
        <v>0</v>
      </c>
      <c r="AI205" s="27">
        <f t="shared" si="123"/>
        <v>0</v>
      </c>
      <c r="AJ205" s="27">
        <f t="shared" si="124"/>
        <v>0</v>
      </c>
      <c r="AK205" s="26">
        <f>SUM(Tabela4[[#This Row],[1º ano  LP]:[Questionário Contextual Estudante]])</f>
        <v>1196</v>
      </c>
      <c r="AM205">
        <f>IFERROR(IF(VLOOKUP(Tabela4[[#This Row],[Designação]],BW:BX,2,0)="SIM",SUM(AR205:AU205)+(4*(SUM(BH205:BK205))),0),0)</f>
        <v>0</v>
      </c>
      <c r="AN205">
        <f>IFERROR(IF(VLOOKUP(Tabela4[[#This Row],[Designação]],BW:BX,2,0)="SIM",SUM(AV205:BC205)+(4*(SUM(BL205:BS205))),0),0)</f>
        <v>0</v>
      </c>
      <c r="AO205">
        <f>IFERROR(VLOOKUP(Tabela4[[#This Row],[Designação]],BW:BX,2,0),0)</f>
        <v>0</v>
      </c>
      <c r="AP205" t="str">
        <f>IF(Tabela4[[#This Row],[Designação]]=AQ205,"SIM","NÃO")</f>
        <v>SIM</v>
      </c>
      <c r="AQ205" s="38">
        <v>313015</v>
      </c>
      <c r="AW205">
        <v>99</v>
      </c>
      <c r="AX205">
        <v>118</v>
      </c>
      <c r="AY205">
        <v>152</v>
      </c>
      <c r="AZ205">
        <v>169</v>
      </c>
      <c r="BD205">
        <v>538</v>
      </c>
      <c r="BF205" t="str">
        <f t="shared" si="125"/>
        <v>sim</v>
      </c>
      <c r="BG205" s="38">
        <v>313015</v>
      </c>
      <c r="BM205">
        <v>3</v>
      </c>
      <c r="BN205">
        <v>3</v>
      </c>
      <c r="BO205">
        <v>4</v>
      </c>
      <c r="BP205">
        <v>5</v>
      </c>
      <c r="BT205">
        <v>15</v>
      </c>
      <c r="BW205">
        <v>1120031</v>
      </c>
      <c r="BX205" t="s">
        <v>1054</v>
      </c>
    </row>
    <row r="206" spans="2:76" x14ac:dyDescent="0.25">
      <c r="B206" s="22">
        <v>3</v>
      </c>
      <c r="C206" s="23">
        <v>313016</v>
      </c>
      <c r="D206" s="24" t="s">
        <v>239</v>
      </c>
      <c r="E206" s="25">
        <f t="shared" si="95"/>
        <v>0</v>
      </c>
      <c r="F206" s="25">
        <f>Tabela4[[#This Row],[1º ano  LP]]</f>
        <v>0</v>
      </c>
      <c r="G206" s="27">
        <f t="shared" si="96"/>
        <v>0</v>
      </c>
      <c r="H206" s="27">
        <f>Tabela4[[#This Row],[1º ano - APLICADOR LP]]</f>
        <v>0</v>
      </c>
      <c r="I206" s="25">
        <f t="shared" si="97"/>
        <v>0</v>
      </c>
      <c r="J206" s="25">
        <f t="shared" si="98"/>
        <v>0</v>
      </c>
      <c r="K206" s="27">
        <f t="shared" si="99"/>
        <v>0</v>
      </c>
      <c r="L206" s="27">
        <f t="shared" si="100"/>
        <v>0</v>
      </c>
      <c r="M206" s="25">
        <f t="shared" si="101"/>
        <v>0</v>
      </c>
      <c r="N206" s="25">
        <f t="shared" si="102"/>
        <v>0</v>
      </c>
      <c r="O206" s="27">
        <f t="shared" si="103"/>
        <v>0</v>
      </c>
      <c r="P206" s="27">
        <f t="shared" si="104"/>
        <v>0</v>
      </c>
      <c r="Q206" s="25">
        <f t="shared" si="105"/>
        <v>0</v>
      </c>
      <c r="R206" s="25">
        <f t="shared" si="106"/>
        <v>0</v>
      </c>
      <c r="S206" s="25">
        <f t="shared" si="107"/>
        <v>0</v>
      </c>
      <c r="T206" s="25">
        <f t="shared" si="108"/>
        <v>0</v>
      </c>
      <c r="U206" s="25">
        <f t="shared" si="109"/>
        <v>75</v>
      </c>
      <c r="V206" s="25">
        <f t="shared" si="110"/>
        <v>75</v>
      </c>
      <c r="W206" s="25">
        <f t="shared" si="111"/>
        <v>77</v>
      </c>
      <c r="X206" s="25">
        <f t="shared" si="112"/>
        <v>77</v>
      </c>
      <c r="Y206" s="25">
        <f t="shared" si="113"/>
        <v>83</v>
      </c>
      <c r="Z206" s="25">
        <f t="shared" si="114"/>
        <v>83</v>
      </c>
      <c r="AA206" s="25">
        <f t="shared" si="115"/>
        <v>101</v>
      </c>
      <c r="AB206" s="25">
        <f t="shared" si="116"/>
        <v>101</v>
      </c>
      <c r="AC206" s="25">
        <f t="shared" si="117"/>
        <v>0</v>
      </c>
      <c r="AD206" s="25">
        <f t="shared" si="118"/>
        <v>0</v>
      </c>
      <c r="AE206" s="25">
        <f t="shared" si="119"/>
        <v>33</v>
      </c>
      <c r="AF206" s="27">
        <f t="shared" si="120"/>
        <v>33</v>
      </c>
      <c r="AG206" s="27">
        <f t="shared" si="121"/>
        <v>0</v>
      </c>
      <c r="AH206" s="27">
        <f t="shared" si="122"/>
        <v>0</v>
      </c>
      <c r="AI206" s="27">
        <f t="shared" si="123"/>
        <v>0</v>
      </c>
      <c r="AJ206" s="27">
        <f t="shared" si="124"/>
        <v>0</v>
      </c>
      <c r="AK206" s="26">
        <f>SUM(Tabela4[[#This Row],[1º ano  LP]:[Questionário Contextual Estudante]])</f>
        <v>738</v>
      </c>
      <c r="AM206">
        <f>IFERROR(IF(VLOOKUP(Tabela4[[#This Row],[Designação]],BW:BX,2,0)="SIM",SUM(AR206:AU206)+(4*(SUM(BH206:BK206))),0),0)</f>
        <v>0</v>
      </c>
      <c r="AN206">
        <f>IFERROR(IF(VLOOKUP(Tabela4[[#This Row],[Designação]],BW:BX,2,0)="SIM",SUM(AV206:BC206)+(4*(SUM(BL206:BS206))),0),0)</f>
        <v>0</v>
      </c>
      <c r="AO206">
        <f>IFERROR(VLOOKUP(Tabela4[[#This Row],[Designação]],BW:BX,2,0),0)</f>
        <v>0</v>
      </c>
      <c r="AP206" t="str">
        <f>IF(Tabela4[[#This Row],[Designação]]=AQ206,"SIM","NÃO")</f>
        <v>SIM</v>
      </c>
      <c r="AQ206" s="38">
        <v>313016</v>
      </c>
      <c r="AW206">
        <v>67</v>
      </c>
      <c r="AX206">
        <v>69</v>
      </c>
      <c r="AY206">
        <v>75</v>
      </c>
      <c r="AZ206">
        <v>89</v>
      </c>
      <c r="BB206">
        <v>29</v>
      </c>
      <c r="BD206">
        <v>329</v>
      </c>
      <c r="BF206" t="str">
        <f t="shared" si="125"/>
        <v>sim</v>
      </c>
      <c r="BG206" s="38">
        <v>313016</v>
      </c>
      <c r="BM206">
        <v>2</v>
      </c>
      <c r="BN206">
        <v>2</v>
      </c>
      <c r="BO206">
        <v>2</v>
      </c>
      <c r="BP206">
        <v>3</v>
      </c>
      <c r="BR206">
        <v>1</v>
      </c>
      <c r="BT206">
        <v>10</v>
      </c>
      <c r="BW206" s="47">
        <v>1120032</v>
      </c>
      <c r="BX206" s="47" t="s">
        <v>1054</v>
      </c>
    </row>
    <row r="207" spans="2:76" ht="15.75" thickBot="1" x14ac:dyDescent="0.3">
      <c r="B207" s="22">
        <v>3</v>
      </c>
      <c r="C207" s="23">
        <v>313018</v>
      </c>
      <c r="D207" s="24" t="s">
        <v>240</v>
      </c>
      <c r="E207" s="25">
        <f t="shared" si="95"/>
        <v>55</v>
      </c>
      <c r="F207" s="25">
        <f>Tabela4[[#This Row],[1º ano  LP]]</f>
        <v>55</v>
      </c>
      <c r="G207" s="27">
        <f t="shared" si="96"/>
        <v>4</v>
      </c>
      <c r="H207" s="27">
        <f>Tabela4[[#This Row],[1º ano - APLICADOR LP]]</f>
        <v>4</v>
      </c>
      <c r="I207" s="25">
        <f t="shared" si="97"/>
        <v>63</v>
      </c>
      <c r="J207" s="25">
        <f t="shared" si="98"/>
        <v>63</v>
      </c>
      <c r="K207" s="27">
        <f t="shared" si="99"/>
        <v>4</v>
      </c>
      <c r="L207" s="27">
        <f t="shared" si="100"/>
        <v>4</v>
      </c>
      <c r="M207" s="25">
        <f t="shared" si="101"/>
        <v>22</v>
      </c>
      <c r="N207" s="25">
        <f t="shared" si="102"/>
        <v>22</v>
      </c>
      <c r="O207" s="27">
        <f t="shared" si="103"/>
        <v>2</v>
      </c>
      <c r="P207" s="27">
        <f t="shared" si="104"/>
        <v>2</v>
      </c>
      <c r="Q207" s="25">
        <f t="shared" si="105"/>
        <v>67</v>
      </c>
      <c r="R207" s="25">
        <f t="shared" si="106"/>
        <v>67</v>
      </c>
      <c r="S207" s="25">
        <f t="shared" si="107"/>
        <v>34</v>
      </c>
      <c r="T207" s="25">
        <f t="shared" si="108"/>
        <v>34</v>
      </c>
      <c r="U207" s="25">
        <f t="shared" si="109"/>
        <v>0</v>
      </c>
      <c r="V207" s="25">
        <f t="shared" si="110"/>
        <v>0</v>
      </c>
      <c r="W207" s="25">
        <f t="shared" si="111"/>
        <v>0</v>
      </c>
      <c r="X207" s="25">
        <f t="shared" si="112"/>
        <v>0</v>
      </c>
      <c r="Y207" s="25">
        <f t="shared" si="113"/>
        <v>0</v>
      </c>
      <c r="Z207" s="25">
        <f t="shared" si="114"/>
        <v>0</v>
      </c>
      <c r="AA207" s="25">
        <f t="shared" si="115"/>
        <v>0</v>
      </c>
      <c r="AB207" s="25">
        <f t="shared" si="116"/>
        <v>0</v>
      </c>
      <c r="AC207" s="25">
        <f t="shared" si="117"/>
        <v>0</v>
      </c>
      <c r="AD207" s="25">
        <f t="shared" si="118"/>
        <v>0</v>
      </c>
      <c r="AE207" s="25">
        <f t="shared" si="119"/>
        <v>0</v>
      </c>
      <c r="AF207" s="27">
        <f t="shared" si="120"/>
        <v>0</v>
      </c>
      <c r="AG207" s="27">
        <f t="shared" si="121"/>
        <v>0</v>
      </c>
      <c r="AH207" s="27">
        <f t="shared" si="122"/>
        <v>0</v>
      </c>
      <c r="AI207" s="27">
        <f t="shared" si="123"/>
        <v>0</v>
      </c>
      <c r="AJ207" s="27">
        <f t="shared" si="124"/>
        <v>0</v>
      </c>
      <c r="AK207" s="26">
        <f>SUM(Tabela4[[#This Row],[1º ano  LP]:[Questionário Contextual Estudante]])</f>
        <v>502</v>
      </c>
      <c r="AM207">
        <f>IFERROR(IF(VLOOKUP(Tabela4[[#This Row],[Designação]],BW:BX,2,0)="SIM",SUM(AR207:AU207)+(4*(SUM(BH207:BK207))),0),0)</f>
        <v>0</v>
      </c>
      <c r="AN207">
        <f>IFERROR(IF(VLOOKUP(Tabela4[[#This Row],[Designação]],BW:BX,2,0)="SIM",SUM(AV207:BC207)+(4*(SUM(BL207:BS207))),0),0)</f>
        <v>0</v>
      </c>
      <c r="AO207">
        <f>IFERROR(VLOOKUP(Tabela4[[#This Row],[Designação]],BW:BX,2,0),0)</f>
        <v>0</v>
      </c>
      <c r="AP207" t="str">
        <f>IF(Tabela4[[#This Row],[Designação]]=AQ207,"SIM","NÃO")</f>
        <v>SIM</v>
      </c>
      <c r="AQ207" s="38">
        <v>313018</v>
      </c>
      <c r="AR207">
        <v>47</v>
      </c>
      <c r="AS207">
        <v>55</v>
      </c>
      <c r="AT207">
        <v>18</v>
      </c>
      <c r="AU207">
        <v>59</v>
      </c>
      <c r="AV207">
        <v>30</v>
      </c>
      <c r="BD207">
        <v>209</v>
      </c>
      <c r="BF207" t="str">
        <f t="shared" si="125"/>
        <v>sim</v>
      </c>
      <c r="BG207" s="38">
        <v>313018</v>
      </c>
      <c r="BH207">
        <v>2</v>
      </c>
      <c r="BI207">
        <v>2</v>
      </c>
      <c r="BJ207">
        <v>1</v>
      </c>
      <c r="BK207">
        <v>2</v>
      </c>
      <c r="BL207">
        <v>1</v>
      </c>
      <c r="BT207">
        <v>8</v>
      </c>
      <c r="BW207" s="48">
        <v>1120503</v>
      </c>
      <c r="BX207" s="48" t="s">
        <v>1054</v>
      </c>
    </row>
    <row r="208" spans="2:76" x14ac:dyDescent="0.25">
      <c r="B208" s="22">
        <v>3</v>
      </c>
      <c r="C208" s="23">
        <v>313019</v>
      </c>
      <c r="D208" s="24" t="s">
        <v>241</v>
      </c>
      <c r="E208" s="25">
        <f t="shared" si="95"/>
        <v>60</v>
      </c>
      <c r="F208" s="25">
        <f>Tabela4[[#This Row],[1º ano  LP]]</f>
        <v>60</v>
      </c>
      <c r="G208" s="27">
        <f t="shared" si="96"/>
        <v>6</v>
      </c>
      <c r="H208" s="27">
        <f>Tabela4[[#This Row],[1º ano - APLICADOR LP]]</f>
        <v>6</v>
      </c>
      <c r="I208" s="25">
        <f t="shared" si="97"/>
        <v>48</v>
      </c>
      <c r="J208" s="25">
        <f t="shared" si="98"/>
        <v>48</v>
      </c>
      <c r="K208" s="27">
        <f t="shared" si="99"/>
        <v>4</v>
      </c>
      <c r="L208" s="27">
        <f t="shared" si="100"/>
        <v>4</v>
      </c>
      <c r="M208" s="25">
        <f t="shared" si="101"/>
        <v>48</v>
      </c>
      <c r="N208" s="25">
        <f t="shared" si="102"/>
        <v>48</v>
      </c>
      <c r="O208" s="27">
        <f t="shared" si="103"/>
        <v>4</v>
      </c>
      <c r="P208" s="27">
        <f t="shared" si="104"/>
        <v>4</v>
      </c>
      <c r="Q208" s="25">
        <f t="shared" si="105"/>
        <v>0</v>
      </c>
      <c r="R208" s="25">
        <f t="shared" si="106"/>
        <v>0</v>
      </c>
      <c r="S208" s="25">
        <f t="shared" si="107"/>
        <v>0</v>
      </c>
      <c r="T208" s="25">
        <f t="shared" si="108"/>
        <v>0</v>
      </c>
      <c r="U208" s="25">
        <f t="shared" si="109"/>
        <v>0</v>
      </c>
      <c r="V208" s="25">
        <f t="shared" si="110"/>
        <v>0</v>
      </c>
      <c r="W208" s="25">
        <f t="shared" si="111"/>
        <v>0</v>
      </c>
      <c r="X208" s="25">
        <f t="shared" si="112"/>
        <v>0</v>
      </c>
      <c r="Y208" s="25">
        <f t="shared" si="113"/>
        <v>0</v>
      </c>
      <c r="Z208" s="25">
        <f t="shared" si="114"/>
        <v>0</v>
      </c>
      <c r="AA208" s="25">
        <f t="shared" si="115"/>
        <v>0</v>
      </c>
      <c r="AB208" s="25">
        <f t="shared" si="116"/>
        <v>0</v>
      </c>
      <c r="AC208" s="25">
        <f t="shared" si="117"/>
        <v>0</v>
      </c>
      <c r="AD208" s="25">
        <f t="shared" si="118"/>
        <v>0</v>
      </c>
      <c r="AE208" s="25">
        <f t="shared" si="119"/>
        <v>0</v>
      </c>
      <c r="AF208" s="27">
        <f t="shared" si="120"/>
        <v>0</v>
      </c>
      <c r="AG208" s="27">
        <f t="shared" si="121"/>
        <v>0</v>
      </c>
      <c r="AH208" s="27">
        <f t="shared" si="122"/>
        <v>0</v>
      </c>
      <c r="AI208" s="27">
        <f t="shared" si="123"/>
        <v>0</v>
      </c>
      <c r="AJ208" s="27">
        <f t="shared" si="124"/>
        <v>0</v>
      </c>
      <c r="AK208" s="26">
        <f>SUM(Tabela4[[#This Row],[1º ano  LP]:[Questionário Contextual Estudante]])</f>
        <v>340</v>
      </c>
      <c r="AM208">
        <f>IFERROR(IF(VLOOKUP(Tabela4[[#This Row],[Designação]],BW:BX,2,0)="SIM",SUM(AR208:AU208)+(4*(SUM(BH208:BK208))),0),0)</f>
        <v>0</v>
      </c>
      <c r="AN208">
        <f>IFERROR(IF(VLOOKUP(Tabela4[[#This Row],[Designação]],BW:BX,2,0)="SIM",SUM(AV208:BC208)+(4*(SUM(BL208:BS208))),0),0)</f>
        <v>0</v>
      </c>
      <c r="AO208">
        <f>IFERROR(VLOOKUP(Tabela4[[#This Row],[Designação]],BW:BX,2,0),0)</f>
        <v>0</v>
      </c>
      <c r="AP208" t="str">
        <f>IF(Tabela4[[#This Row],[Designação]]=AQ208,"SIM","NÃO")</f>
        <v>SIM</v>
      </c>
      <c r="AQ208" s="38">
        <v>313019</v>
      </c>
      <c r="AR208">
        <v>48</v>
      </c>
      <c r="AS208">
        <v>40</v>
      </c>
      <c r="AT208">
        <v>40</v>
      </c>
      <c r="BD208">
        <v>128</v>
      </c>
      <c r="BF208" t="str">
        <f t="shared" si="125"/>
        <v>sim</v>
      </c>
      <c r="BG208" s="38">
        <v>313019</v>
      </c>
      <c r="BH208">
        <v>3</v>
      </c>
      <c r="BI208">
        <v>2</v>
      </c>
      <c r="BJ208">
        <v>2</v>
      </c>
      <c r="BT208">
        <v>7</v>
      </c>
    </row>
    <row r="209" spans="2:72" x14ac:dyDescent="0.25">
      <c r="B209" s="22">
        <v>3</v>
      </c>
      <c r="C209" s="23">
        <v>313020</v>
      </c>
      <c r="D209" s="24" t="s">
        <v>242</v>
      </c>
      <c r="E209" s="25">
        <f t="shared" si="95"/>
        <v>0</v>
      </c>
      <c r="F209" s="25">
        <f>Tabela4[[#This Row],[1º ano  LP]]</f>
        <v>0</v>
      </c>
      <c r="G209" s="27">
        <f t="shared" si="96"/>
        <v>0</v>
      </c>
      <c r="H209" s="27">
        <f>Tabela4[[#This Row],[1º ano - APLICADOR LP]]</f>
        <v>0</v>
      </c>
      <c r="I209" s="25">
        <f t="shared" si="97"/>
        <v>0</v>
      </c>
      <c r="J209" s="25">
        <f t="shared" si="98"/>
        <v>0</v>
      </c>
      <c r="K209" s="27">
        <f t="shared" si="99"/>
        <v>0</v>
      </c>
      <c r="L209" s="27">
        <f t="shared" si="100"/>
        <v>0</v>
      </c>
      <c r="M209" s="25">
        <f t="shared" si="101"/>
        <v>0</v>
      </c>
      <c r="N209" s="25">
        <f t="shared" si="102"/>
        <v>0</v>
      </c>
      <c r="O209" s="27">
        <f t="shared" si="103"/>
        <v>0</v>
      </c>
      <c r="P209" s="27">
        <f t="shared" si="104"/>
        <v>0</v>
      </c>
      <c r="Q209" s="25">
        <f t="shared" si="105"/>
        <v>0</v>
      </c>
      <c r="R209" s="25">
        <f t="shared" si="106"/>
        <v>0</v>
      </c>
      <c r="S209" s="25">
        <f t="shared" si="107"/>
        <v>0</v>
      </c>
      <c r="T209" s="25">
        <f t="shared" si="108"/>
        <v>0</v>
      </c>
      <c r="U209" s="25">
        <f t="shared" si="109"/>
        <v>109</v>
      </c>
      <c r="V209" s="25">
        <f t="shared" si="110"/>
        <v>109</v>
      </c>
      <c r="W209" s="25">
        <f t="shared" si="111"/>
        <v>198</v>
      </c>
      <c r="X209" s="25">
        <f t="shared" si="112"/>
        <v>198</v>
      </c>
      <c r="Y209" s="25">
        <f t="shared" si="113"/>
        <v>122</v>
      </c>
      <c r="Z209" s="25">
        <f t="shared" si="114"/>
        <v>122</v>
      </c>
      <c r="AA209" s="25">
        <f t="shared" si="115"/>
        <v>125</v>
      </c>
      <c r="AB209" s="25">
        <f t="shared" si="116"/>
        <v>125</v>
      </c>
      <c r="AC209" s="25">
        <f t="shared" si="117"/>
        <v>24</v>
      </c>
      <c r="AD209" s="25">
        <f t="shared" si="118"/>
        <v>24</v>
      </c>
      <c r="AE209" s="25">
        <f t="shared" si="119"/>
        <v>64</v>
      </c>
      <c r="AF209" s="27">
        <f t="shared" si="120"/>
        <v>64</v>
      </c>
      <c r="AG209" s="27">
        <f t="shared" si="121"/>
        <v>0</v>
      </c>
      <c r="AH209" s="27">
        <f t="shared" si="122"/>
        <v>0</v>
      </c>
      <c r="AI209" s="27">
        <f t="shared" si="123"/>
        <v>0</v>
      </c>
      <c r="AJ209" s="27">
        <f t="shared" si="124"/>
        <v>0</v>
      </c>
      <c r="AK209" s="26">
        <f>SUM(Tabela4[[#This Row],[1º ano  LP]:[Questionário Contextual Estudante]])</f>
        <v>1284</v>
      </c>
      <c r="AM209">
        <f>IFERROR(IF(VLOOKUP(Tabela4[[#This Row],[Designação]],BW:BX,2,0)="SIM",SUM(AR209:AU209)+(4*(SUM(BH209:BK209))),0),0)</f>
        <v>0</v>
      </c>
      <c r="AN209">
        <f>IFERROR(IF(VLOOKUP(Tabela4[[#This Row],[Designação]],BW:BX,2,0)="SIM",SUM(AV209:BC209)+(4*(SUM(BL209:BS209))),0),0)</f>
        <v>0</v>
      </c>
      <c r="AO209">
        <f>IFERROR(VLOOKUP(Tabela4[[#This Row],[Designação]],BW:BX,2,0),0)</f>
        <v>0</v>
      </c>
      <c r="AP209" t="str">
        <f>IF(Tabela4[[#This Row],[Designação]]=AQ209,"SIM","NÃO")</f>
        <v>SIM</v>
      </c>
      <c r="AQ209" s="38">
        <v>313020</v>
      </c>
      <c r="AW209">
        <v>97</v>
      </c>
      <c r="AX209">
        <v>178</v>
      </c>
      <c r="AY209">
        <v>110</v>
      </c>
      <c r="AZ209">
        <v>113</v>
      </c>
      <c r="BA209">
        <v>20</v>
      </c>
      <c r="BB209">
        <v>56</v>
      </c>
      <c r="BD209">
        <v>574</v>
      </c>
      <c r="BF209" t="str">
        <f t="shared" si="125"/>
        <v>sim</v>
      </c>
      <c r="BG209" s="38">
        <v>313020</v>
      </c>
      <c r="BM209">
        <v>3</v>
      </c>
      <c r="BN209">
        <v>5</v>
      </c>
      <c r="BO209">
        <v>3</v>
      </c>
      <c r="BP209">
        <v>3</v>
      </c>
      <c r="BQ209">
        <v>1</v>
      </c>
      <c r="BR209">
        <v>2</v>
      </c>
      <c r="BT209">
        <v>17</v>
      </c>
    </row>
    <row r="210" spans="2:72" x14ac:dyDescent="0.25">
      <c r="B210" s="22">
        <v>3</v>
      </c>
      <c r="C210" s="23">
        <v>313021</v>
      </c>
      <c r="D210" s="24" t="s">
        <v>243</v>
      </c>
      <c r="E210" s="25">
        <f t="shared" si="95"/>
        <v>0</v>
      </c>
      <c r="F210" s="25">
        <f>Tabela4[[#This Row],[1º ano  LP]]</f>
        <v>0</v>
      </c>
      <c r="G210" s="27">
        <f t="shared" si="96"/>
        <v>0</v>
      </c>
      <c r="H210" s="27">
        <f>Tabela4[[#This Row],[1º ano - APLICADOR LP]]</f>
        <v>0</v>
      </c>
      <c r="I210" s="25">
        <f t="shared" si="97"/>
        <v>0</v>
      </c>
      <c r="J210" s="25">
        <f t="shared" si="98"/>
        <v>0</v>
      </c>
      <c r="K210" s="27">
        <f t="shared" si="99"/>
        <v>0</v>
      </c>
      <c r="L210" s="27">
        <f t="shared" si="100"/>
        <v>0</v>
      </c>
      <c r="M210" s="25">
        <f t="shared" si="101"/>
        <v>0</v>
      </c>
      <c r="N210" s="25">
        <f t="shared" si="102"/>
        <v>0</v>
      </c>
      <c r="O210" s="27">
        <f t="shared" si="103"/>
        <v>0</v>
      </c>
      <c r="P210" s="27">
        <f t="shared" si="104"/>
        <v>0</v>
      </c>
      <c r="Q210" s="25">
        <f t="shared" si="105"/>
        <v>0</v>
      </c>
      <c r="R210" s="25">
        <f t="shared" si="106"/>
        <v>0</v>
      </c>
      <c r="S210" s="25">
        <f t="shared" si="107"/>
        <v>0</v>
      </c>
      <c r="T210" s="25">
        <f t="shared" si="108"/>
        <v>0</v>
      </c>
      <c r="U210" s="25">
        <f t="shared" si="109"/>
        <v>110</v>
      </c>
      <c r="V210" s="25">
        <f t="shared" si="110"/>
        <v>110</v>
      </c>
      <c r="W210" s="25">
        <f t="shared" si="111"/>
        <v>112</v>
      </c>
      <c r="X210" s="25">
        <f t="shared" si="112"/>
        <v>112</v>
      </c>
      <c r="Y210" s="25">
        <f t="shared" si="113"/>
        <v>156</v>
      </c>
      <c r="Z210" s="25">
        <f t="shared" si="114"/>
        <v>156</v>
      </c>
      <c r="AA210" s="25">
        <f t="shared" si="115"/>
        <v>133</v>
      </c>
      <c r="AB210" s="25">
        <f t="shared" si="116"/>
        <v>133</v>
      </c>
      <c r="AC210" s="25">
        <f t="shared" si="117"/>
        <v>0</v>
      </c>
      <c r="AD210" s="25">
        <f t="shared" si="118"/>
        <v>0</v>
      </c>
      <c r="AE210" s="25">
        <f t="shared" si="119"/>
        <v>56</v>
      </c>
      <c r="AF210" s="27">
        <f t="shared" si="120"/>
        <v>56</v>
      </c>
      <c r="AG210" s="27">
        <f t="shared" si="121"/>
        <v>0</v>
      </c>
      <c r="AH210" s="27">
        <f t="shared" si="122"/>
        <v>0</v>
      </c>
      <c r="AI210" s="27">
        <f t="shared" si="123"/>
        <v>0</v>
      </c>
      <c r="AJ210" s="27">
        <f t="shared" si="124"/>
        <v>0</v>
      </c>
      <c r="AK210" s="26">
        <f>SUM(Tabela4[[#This Row],[1º ano  LP]:[Questionário Contextual Estudante]])</f>
        <v>1134</v>
      </c>
      <c r="AM210">
        <f>IFERROR(IF(VLOOKUP(Tabela4[[#This Row],[Designação]],BW:BX,2,0)="SIM",SUM(AR210:AU210)+(4*(SUM(BH210:BK210))),0),0)</f>
        <v>0</v>
      </c>
      <c r="AN210">
        <f>IFERROR(IF(VLOOKUP(Tabela4[[#This Row],[Designação]],BW:BX,2,0)="SIM",SUM(AV210:BC210)+(4*(SUM(BL210:BS210))),0),0)</f>
        <v>0</v>
      </c>
      <c r="AO210">
        <f>IFERROR(VLOOKUP(Tabela4[[#This Row],[Designação]],BW:BX,2,0),0)</f>
        <v>0</v>
      </c>
      <c r="AP210" t="str">
        <f>IF(Tabela4[[#This Row],[Designação]]=AQ210,"SIM","NÃO")</f>
        <v>SIM</v>
      </c>
      <c r="AQ210" s="38">
        <v>313021</v>
      </c>
      <c r="AW210">
        <v>98</v>
      </c>
      <c r="AX210">
        <v>100</v>
      </c>
      <c r="AY210">
        <v>140</v>
      </c>
      <c r="AZ210">
        <v>121</v>
      </c>
      <c r="BB210">
        <v>48</v>
      </c>
      <c r="BD210">
        <v>507</v>
      </c>
      <c r="BF210" t="str">
        <f t="shared" si="125"/>
        <v>sim</v>
      </c>
      <c r="BG210" s="38">
        <v>313021</v>
      </c>
      <c r="BM210">
        <v>3</v>
      </c>
      <c r="BN210">
        <v>3</v>
      </c>
      <c r="BO210">
        <v>4</v>
      </c>
      <c r="BP210">
        <v>3</v>
      </c>
      <c r="BR210">
        <v>2</v>
      </c>
      <c r="BT210">
        <v>15</v>
      </c>
    </row>
    <row r="211" spans="2:72" x14ac:dyDescent="0.25">
      <c r="B211" s="22">
        <v>3</v>
      </c>
      <c r="C211" s="23">
        <v>313022</v>
      </c>
      <c r="D211" s="24" t="s">
        <v>244</v>
      </c>
      <c r="E211" s="25">
        <f t="shared" si="95"/>
        <v>61</v>
      </c>
      <c r="F211" s="25">
        <f>Tabela4[[#This Row],[1º ano  LP]]</f>
        <v>61</v>
      </c>
      <c r="G211" s="27">
        <f t="shared" si="96"/>
        <v>4</v>
      </c>
      <c r="H211" s="27">
        <f>Tabela4[[#This Row],[1º ano - APLICADOR LP]]</f>
        <v>4</v>
      </c>
      <c r="I211" s="25">
        <f t="shared" si="97"/>
        <v>63</v>
      </c>
      <c r="J211" s="25">
        <f t="shared" si="98"/>
        <v>63</v>
      </c>
      <c r="K211" s="27">
        <f t="shared" si="99"/>
        <v>4</v>
      </c>
      <c r="L211" s="27">
        <f t="shared" si="100"/>
        <v>4</v>
      </c>
      <c r="M211" s="25">
        <f t="shared" si="101"/>
        <v>89</v>
      </c>
      <c r="N211" s="25">
        <f t="shared" si="102"/>
        <v>89</v>
      </c>
      <c r="O211" s="27">
        <f t="shared" si="103"/>
        <v>6</v>
      </c>
      <c r="P211" s="27">
        <f t="shared" si="104"/>
        <v>6</v>
      </c>
      <c r="Q211" s="25">
        <f t="shared" si="105"/>
        <v>105</v>
      </c>
      <c r="R211" s="25">
        <f t="shared" si="106"/>
        <v>105</v>
      </c>
      <c r="S211" s="25">
        <f t="shared" si="107"/>
        <v>114</v>
      </c>
      <c r="T211" s="25">
        <f t="shared" si="108"/>
        <v>114</v>
      </c>
      <c r="U211" s="25">
        <f t="shared" si="109"/>
        <v>107</v>
      </c>
      <c r="V211" s="25">
        <f t="shared" si="110"/>
        <v>107</v>
      </c>
      <c r="W211" s="25">
        <f t="shared" si="111"/>
        <v>0</v>
      </c>
      <c r="X211" s="25">
        <f t="shared" si="112"/>
        <v>0</v>
      </c>
      <c r="Y211" s="25">
        <f t="shared" si="113"/>
        <v>0</v>
      </c>
      <c r="Z211" s="25">
        <f t="shared" si="114"/>
        <v>0</v>
      </c>
      <c r="AA211" s="25">
        <f t="shared" si="115"/>
        <v>0</v>
      </c>
      <c r="AB211" s="25">
        <f t="shared" si="116"/>
        <v>0</v>
      </c>
      <c r="AC211" s="25">
        <f t="shared" si="117"/>
        <v>0</v>
      </c>
      <c r="AD211" s="25">
        <f t="shared" si="118"/>
        <v>0</v>
      </c>
      <c r="AE211" s="25">
        <f t="shared" si="119"/>
        <v>0</v>
      </c>
      <c r="AF211" s="27">
        <f t="shared" si="120"/>
        <v>0</v>
      </c>
      <c r="AG211" s="27">
        <f t="shared" si="121"/>
        <v>0</v>
      </c>
      <c r="AH211" s="27">
        <f t="shared" si="122"/>
        <v>0</v>
      </c>
      <c r="AI211" s="27">
        <f t="shared" si="123"/>
        <v>0</v>
      </c>
      <c r="AJ211" s="27">
        <f t="shared" si="124"/>
        <v>0</v>
      </c>
      <c r="AK211" s="26">
        <f>SUM(Tabela4[[#This Row],[1º ano  LP]:[Questionário Contextual Estudante]])</f>
        <v>1106</v>
      </c>
      <c r="AM211">
        <f>IFERROR(IF(VLOOKUP(Tabela4[[#This Row],[Designação]],BW:BX,2,0)="SIM",SUM(AR211:AU211)+(4*(SUM(BH211:BK211))),0),0)</f>
        <v>0</v>
      </c>
      <c r="AN211">
        <f>IFERROR(IF(VLOOKUP(Tabela4[[#This Row],[Designação]],BW:BX,2,0)="SIM",SUM(AV211:BC211)+(4*(SUM(BL211:BS211))),0),0)</f>
        <v>0</v>
      </c>
      <c r="AO211">
        <f>IFERROR(VLOOKUP(Tabela4[[#This Row],[Designação]],BW:BX,2,0),0)</f>
        <v>0</v>
      </c>
      <c r="AP211" t="str">
        <f>IF(Tabela4[[#This Row],[Designação]]=AQ211,"SIM","NÃO")</f>
        <v>SIM</v>
      </c>
      <c r="AQ211" s="38">
        <v>313022</v>
      </c>
      <c r="AR211">
        <v>53</v>
      </c>
      <c r="AS211">
        <v>55</v>
      </c>
      <c r="AT211">
        <v>77</v>
      </c>
      <c r="AU211">
        <v>93</v>
      </c>
      <c r="AV211">
        <v>102</v>
      </c>
      <c r="AW211">
        <v>95</v>
      </c>
      <c r="BD211">
        <v>475</v>
      </c>
      <c r="BF211" t="str">
        <f t="shared" si="125"/>
        <v>sim</v>
      </c>
      <c r="BG211" s="38">
        <v>313022</v>
      </c>
      <c r="BH211">
        <v>2</v>
      </c>
      <c r="BI211">
        <v>2</v>
      </c>
      <c r="BJ211">
        <v>3</v>
      </c>
      <c r="BK211">
        <v>3</v>
      </c>
      <c r="BL211">
        <v>3</v>
      </c>
      <c r="BM211">
        <v>3</v>
      </c>
      <c r="BT211">
        <v>16</v>
      </c>
    </row>
    <row r="212" spans="2:72" x14ac:dyDescent="0.25">
      <c r="B212" s="22">
        <v>3</v>
      </c>
      <c r="C212" s="23">
        <v>313023</v>
      </c>
      <c r="D212" s="24" t="s">
        <v>245</v>
      </c>
      <c r="E212" s="25">
        <f t="shared" si="95"/>
        <v>85</v>
      </c>
      <c r="F212" s="25">
        <f>Tabela4[[#This Row],[1º ano  LP]]</f>
        <v>85</v>
      </c>
      <c r="G212" s="27">
        <f t="shared" si="96"/>
        <v>6</v>
      </c>
      <c r="H212" s="27">
        <f>Tabela4[[#This Row],[1º ano - APLICADOR LP]]</f>
        <v>6</v>
      </c>
      <c r="I212" s="25">
        <f t="shared" si="97"/>
        <v>96</v>
      </c>
      <c r="J212" s="25">
        <f t="shared" si="98"/>
        <v>96</v>
      </c>
      <c r="K212" s="27">
        <f t="shared" si="99"/>
        <v>6</v>
      </c>
      <c r="L212" s="27">
        <f t="shared" si="100"/>
        <v>6</v>
      </c>
      <c r="M212" s="25">
        <f t="shared" si="101"/>
        <v>101</v>
      </c>
      <c r="N212" s="25">
        <f t="shared" si="102"/>
        <v>101</v>
      </c>
      <c r="O212" s="27">
        <f t="shared" si="103"/>
        <v>6</v>
      </c>
      <c r="P212" s="27">
        <f t="shared" si="104"/>
        <v>6</v>
      </c>
      <c r="Q212" s="25">
        <f t="shared" si="105"/>
        <v>0</v>
      </c>
      <c r="R212" s="25">
        <f t="shared" si="106"/>
        <v>0</v>
      </c>
      <c r="S212" s="25">
        <f t="shared" si="107"/>
        <v>0</v>
      </c>
      <c r="T212" s="25">
        <f t="shared" si="108"/>
        <v>0</v>
      </c>
      <c r="U212" s="25">
        <f t="shared" si="109"/>
        <v>0</v>
      </c>
      <c r="V212" s="25">
        <f t="shared" si="110"/>
        <v>0</v>
      </c>
      <c r="W212" s="25">
        <f t="shared" si="111"/>
        <v>0</v>
      </c>
      <c r="X212" s="25">
        <f t="shared" si="112"/>
        <v>0</v>
      </c>
      <c r="Y212" s="25">
        <f t="shared" si="113"/>
        <v>0</v>
      </c>
      <c r="Z212" s="25">
        <f t="shared" si="114"/>
        <v>0</v>
      </c>
      <c r="AA212" s="25">
        <f t="shared" si="115"/>
        <v>0</v>
      </c>
      <c r="AB212" s="25">
        <f t="shared" si="116"/>
        <v>0</v>
      </c>
      <c r="AC212" s="25">
        <f t="shared" si="117"/>
        <v>0</v>
      </c>
      <c r="AD212" s="25">
        <f t="shared" si="118"/>
        <v>0</v>
      </c>
      <c r="AE212" s="25">
        <f t="shared" si="119"/>
        <v>0</v>
      </c>
      <c r="AF212" s="27">
        <f t="shared" si="120"/>
        <v>0</v>
      </c>
      <c r="AG212" s="27">
        <f t="shared" si="121"/>
        <v>0</v>
      </c>
      <c r="AH212" s="27">
        <f t="shared" si="122"/>
        <v>0</v>
      </c>
      <c r="AI212" s="27">
        <f t="shared" si="123"/>
        <v>0</v>
      </c>
      <c r="AJ212" s="27">
        <f t="shared" si="124"/>
        <v>0</v>
      </c>
      <c r="AK212" s="26">
        <f>SUM(Tabela4[[#This Row],[1º ano  LP]:[Questionário Contextual Estudante]])</f>
        <v>600</v>
      </c>
      <c r="AM212">
        <f>IFERROR(IF(VLOOKUP(Tabela4[[#This Row],[Designação]],BW:BX,2,0)="SIM",SUM(AR212:AU212)+(4*(SUM(BH212:BK212))),0),0)</f>
        <v>0</v>
      </c>
      <c r="AN212">
        <f>IFERROR(IF(VLOOKUP(Tabela4[[#This Row],[Designação]],BW:BX,2,0)="SIM",SUM(AV212:BC212)+(4*(SUM(BL212:BS212))),0),0)</f>
        <v>0</v>
      </c>
      <c r="AO212">
        <f>IFERROR(VLOOKUP(Tabela4[[#This Row],[Designação]],BW:BX,2,0),0)</f>
        <v>0</v>
      </c>
      <c r="AP212" t="str">
        <f>IF(Tabela4[[#This Row],[Designação]]=AQ212,"SIM","NÃO")</f>
        <v>SIM</v>
      </c>
      <c r="AQ212" s="38">
        <v>313023</v>
      </c>
      <c r="AR212">
        <v>73</v>
      </c>
      <c r="AS212">
        <v>84</v>
      </c>
      <c r="AT212">
        <v>89</v>
      </c>
      <c r="BD212">
        <v>246</v>
      </c>
      <c r="BF212" t="str">
        <f t="shared" si="125"/>
        <v>sim</v>
      </c>
      <c r="BG212" s="38">
        <v>313023</v>
      </c>
      <c r="BH212">
        <v>3</v>
      </c>
      <c r="BI212">
        <v>3</v>
      </c>
      <c r="BJ212">
        <v>3</v>
      </c>
      <c r="BT212">
        <v>9</v>
      </c>
    </row>
    <row r="213" spans="2:72" x14ac:dyDescent="0.25">
      <c r="B213" s="22">
        <v>3</v>
      </c>
      <c r="C213" s="23">
        <v>313024</v>
      </c>
      <c r="D213" s="24" t="s">
        <v>246</v>
      </c>
      <c r="E213" s="25">
        <f t="shared" si="95"/>
        <v>0</v>
      </c>
      <c r="F213" s="25">
        <f>Tabela4[[#This Row],[1º ano  LP]]</f>
        <v>0</v>
      </c>
      <c r="G213" s="27">
        <f t="shared" si="96"/>
        <v>0</v>
      </c>
      <c r="H213" s="27">
        <f>Tabela4[[#This Row],[1º ano - APLICADOR LP]]</f>
        <v>0</v>
      </c>
      <c r="I213" s="25">
        <f t="shared" si="97"/>
        <v>0</v>
      </c>
      <c r="J213" s="25">
        <f t="shared" si="98"/>
        <v>0</v>
      </c>
      <c r="K213" s="27">
        <f t="shared" si="99"/>
        <v>0</v>
      </c>
      <c r="L213" s="27">
        <f t="shared" si="100"/>
        <v>0</v>
      </c>
      <c r="M213" s="25">
        <f t="shared" si="101"/>
        <v>0</v>
      </c>
      <c r="N213" s="25">
        <f t="shared" si="102"/>
        <v>0</v>
      </c>
      <c r="O213" s="27">
        <f t="shared" si="103"/>
        <v>0</v>
      </c>
      <c r="P213" s="27">
        <f t="shared" si="104"/>
        <v>0</v>
      </c>
      <c r="Q213" s="25">
        <f t="shared" si="105"/>
        <v>0</v>
      </c>
      <c r="R213" s="25">
        <f t="shared" si="106"/>
        <v>0</v>
      </c>
      <c r="S213" s="25">
        <f t="shared" si="107"/>
        <v>0</v>
      </c>
      <c r="T213" s="25">
        <f t="shared" si="108"/>
        <v>0</v>
      </c>
      <c r="U213" s="25">
        <f t="shared" si="109"/>
        <v>38</v>
      </c>
      <c r="V213" s="25">
        <f t="shared" si="110"/>
        <v>38</v>
      </c>
      <c r="W213" s="25">
        <f t="shared" si="111"/>
        <v>75</v>
      </c>
      <c r="X213" s="25">
        <f t="shared" si="112"/>
        <v>75</v>
      </c>
      <c r="Y213" s="25">
        <f t="shared" si="113"/>
        <v>42</v>
      </c>
      <c r="Z213" s="25">
        <f t="shared" si="114"/>
        <v>42</v>
      </c>
      <c r="AA213" s="25">
        <f t="shared" si="115"/>
        <v>38</v>
      </c>
      <c r="AB213" s="25">
        <f t="shared" si="116"/>
        <v>38</v>
      </c>
      <c r="AC213" s="25">
        <f t="shared" si="117"/>
        <v>0</v>
      </c>
      <c r="AD213" s="25">
        <f t="shared" si="118"/>
        <v>0</v>
      </c>
      <c r="AE213" s="25">
        <f t="shared" si="119"/>
        <v>0</v>
      </c>
      <c r="AF213" s="27">
        <f t="shared" si="120"/>
        <v>0</v>
      </c>
      <c r="AG213" s="27">
        <f t="shared" si="121"/>
        <v>0</v>
      </c>
      <c r="AH213" s="27">
        <f t="shared" si="122"/>
        <v>0</v>
      </c>
      <c r="AI213" s="27">
        <f t="shared" si="123"/>
        <v>0</v>
      </c>
      <c r="AJ213" s="27">
        <f t="shared" si="124"/>
        <v>193</v>
      </c>
      <c r="AK213" s="26">
        <f>SUM(Tabela4[[#This Row],[1º ano  LP]:[Questionário Contextual Estudante]])</f>
        <v>579</v>
      </c>
      <c r="AM213">
        <f>IFERROR(IF(VLOOKUP(Tabela4[[#This Row],[Designação]],BW:BX,2,0)="SIM",SUM(AR213:AU213)+(4*(SUM(BH213:BK213))),0),0)</f>
        <v>0</v>
      </c>
      <c r="AN213">
        <f>IFERROR(IF(VLOOKUP(Tabela4[[#This Row],[Designação]],BW:BX,2,0)="SIM",SUM(AV213:BC213)+(4*(SUM(BL213:BS213))),0),0)</f>
        <v>193</v>
      </c>
      <c r="AO213" t="str">
        <f>IFERROR(VLOOKUP(Tabela4[[#This Row],[Designação]],BW:BX,2,0),0)</f>
        <v>SIM</v>
      </c>
      <c r="AP213" t="str">
        <f>IF(Tabela4[[#This Row],[Designação]]=AQ213,"SIM","NÃO")</f>
        <v>SIM</v>
      </c>
      <c r="AQ213" s="38">
        <v>313024</v>
      </c>
      <c r="AW213">
        <v>34</v>
      </c>
      <c r="AX213">
        <v>67</v>
      </c>
      <c r="AY213">
        <v>38</v>
      </c>
      <c r="AZ213">
        <v>34</v>
      </c>
      <c r="BD213">
        <v>173</v>
      </c>
      <c r="BF213" t="str">
        <f t="shared" si="125"/>
        <v>sim</v>
      </c>
      <c r="BG213" s="38">
        <v>313024</v>
      </c>
      <c r="BM213">
        <v>1</v>
      </c>
      <c r="BN213">
        <v>2</v>
      </c>
      <c r="BO213">
        <v>1</v>
      </c>
      <c r="BP213">
        <v>1</v>
      </c>
      <c r="BT213">
        <v>5</v>
      </c>
    </row>
    <row r="214" spans="2:72" x14ac:dyDescent="0.25">
      <c r="B214" s="22">
        <v>3</v>
      </c>
      <c r="C214" s="23">
        <v>313025</v>
      </c>
      <c r="D214" s="24" t="s">
        <v>247</v>
      </c>
      <c r="E214" s="25">
        <f t="shared" si="95"/>
        <v>89</v>
      </c>
      <c r="F214" s="25">
        <f>Tabela4[[#This Row],[1º ano  LP]]</f>
        <v>89</v>
      </c>
      <c r="G214" s="27">
        <f t="shared" si="96"/>
        <v>6</v>
      </c>
      <c r="H214" s="27">
        <f>Tabela4[[#This Row],[1º ano - APLICADOR LP]]</f>
        <v>6</v>
      </c>
      <c r="I214" s="25">
        <f t="shared" si="97"/>
        <v>101</v>
      </c>
      <c r="J214" s="25">
        <f t="shared" si="98"/>
        <v>101</v>
      </c>
      <c r="K214" s="27">
        <f t="shared" si="99"/>
        <v>6</v>
      </c>
      <c r="L214" s="27">
        <f t="shared" si="100"/>
        <v>6</v>
      </c>
      <c r="M214" s="25">
        <f t="shared" si="101"/>
        <v>133</v>
      </c>
      <c r="N214" s="25">
        <f t="shared" si="102"/>
        <v>133</v>
      </c>
      <c r="O214" s="27">
        <f t="shared" si="103"/>
        <v>8</v>
      </c>
      <c r="P214" s="27">
        <f t="shared" si="104"/>
        <v>8</v>
      </c>
      <c r="Q214" s="25">
        <f t="shared" si="105"/>
        <v>0</v>
      </c>
      <c r="R214" s="25">
        <f t="shared" si="106"/>
        <v>0</v>
      </c>
      <c r="S214" s="25">
        <f t="shared" si="107"/>
        <v>0</v>
      </c>
      <c r="T214" s="25">
        <f t="shared" si="108"/>
        <v>0</v>
      </c>
      <c r="U214" s="25">
        <f t="shared" si="109"/>
        <v>0</v>
      </c>
      <c r="V214" s="25">
        <f t="shared" si="110"/>
        <v>0</v>
      </c>
      <c r="W214" s="25">
        <f t="shared" si="111"/>
        <v>0</v>
      </c>
      <c r="X214" s="25">
        <f t="shared" si="112"/>
        <v>0</v>
      </c>
      <c r="Y214" s="25">
        <f t="shared" si="113"/>
        <v>0</v>
      </c>
      <c r="Z214" s="25">
        <f t="shared" si="114"/>
        <v>0</v>
      </c>
      <c r="AA214" s="25">
        <f t="shared" si="115"/>
        <v>0</v>
      </c>
      <c r="AB214" s="25">
        <f t="shared" si="116"/>
        <v>0</v>
      </c>
      <c r="AC214" s="25">
        <f t="shared" si="117"/>
        <v>0</v>
      </c>
      <c r="AD214" s="25">
        <f t="shared" si="118"/>
        <v>0</v>
      </c>
      <c r="AE214" s="25">
        <f t="shared" si="119"/>
        <v>0</v>
      </c>
      <c r="AF214" s="27">
        <f t="shared" si="120"/>
        <v>0</v>
      </c>
      <c r="AG214" s="27">
        <f t="shared" si="121"/>
        <v>0</v>
      </c>
      <c r="AH214" s="27">
        <f t="shared" si="122"/>
        <v>0</v>
      </c>
      <c r="AI214" s="27">
        <f t="shared" si="123"/>
        <v>0</v>
      </c>
      <c r="AJ214" s="27">
        <f t="shared" si="124"/>
        <v>0</v>
      </c>
      <c r="AK214" s="26">
        <f>SUM(Tabela4[[#This Row],[1º ano  LP]:[Questionário Contextual Estudante]])</f>
        <v>686</v>
      </c>
      <c r="AM214">
        <f>IFERROR(IF(VLOOKUP(Tabela4[[#This Row],[Designação]],BW:BX,2,0)="SIM",SUM(AR214:AU214)+(4*(SUM(BH214:BK214))),0),0)</f>
        <v>0</v>
      </c>
      <c r="AN214">
        <f>IFERROR(IF(VLOOKUP(Tabela4[[#This Row],[Designação]],BW:BX,2,0)="SIM",SUM(AV214:BC214)+(4*(SUM(BL214:BS214))),0),0)</f>
        <v>0</v>
      </c>
      <c r="AO214">
        <f>IFERROR(VLOOKUP(Tabela4[[#This Row],[Designação]],BW:BX,2,0),0)</f>
        <v>0</v>
      </c>
      <c r="AP214" t="str">
        <f>IF(Tabela4[[#This Row],[Designação]]=AQ214,"SIM","NÃO")</f>
        <v>SIM</v>
      </c>
      <c r="AQ214" s="38">
        <v>313025</v>
      </c>
      <c r="AR214">
        <v>77</v>
      </c>
      <c r="AS214">
        <v>89</v>
      </c>
      <c r="AT214">
        <v>117</v>
      </c>
      <c r="BD214">
        <v>283</v>
      </c>
      <c r="BF214" t="str">
        <f t="shared" si="125"/>
        <v>sim</v>
      </c>
      <c r="BG214" s="38">
        <v>313025</v>
      </c>
      <c r="BH214">
        <v>3</v>
      </c>
      <c r="BI214">
        <v>3</v>
      </c>
      <c r="BJ214">
        <v>4</v>
      </c>
      <c r="BT214">
        <v>10</v>
      </c>
    </row>
    <row r="215" spans="2:72" x14ac:dyDescent="0.25">
      <c r="B215" s="22">
        <v>3</v>
      </c>
      <c r="C215" s="23">
        <v>313026</v>
      </c>
      <c r="D215" s="24" t="s">
        <v>248</v>
      </c>
      <c r="E215" s="25">
        <f t="shared" si="95"/>
        <v>69</v>
      </c>
      <c r="F215" s="25">
        <f>Tabela4[[#This Row],[1º ano  LP]]</f>
        <v>69</v>
      </c>
      <c r="G215" s="27">
        <f t="shared" si="96"/>
        <v>4</v>
      </c>
      <c r="H215" s="27">
        <f>Tabela4[[#This Row],[1º ano - APLICADOR LP]]</f>
        <v>4</v>
      </c>
      <c r="I215" s="25">
        <f t="shared" si="97"/>
        <v>71</v>
      </c>
      <c r="J215" s="25">
        <f t="shared" si="98"/>
        <v>71</v>
      </c>
      <c r="K215" s="27">
        <f t="shared" si="99"/>
        <v>4</v>
      </c>
      <c r="L215" s="27">
        <f t="shared" si="100"/>
        <v>4</v>
      </c>
      <c r="M215" s="25">
        <f t="shared" si="101"/>
        <v>68</v>
      </c>
      <c r="N215" s="25">
        <f t="shared" si="102"/>
        <v>68</v>
      </c>
      <c r="O215" s="27">
        <f t="shared" si="103"/>
        <v>4</v>
      </c>
      <c r="P215" s="27">
        <f t="shared" si="104"/>
        <v>4</v>
      </c>
      <c r="Q215" s="25">
        <f t="shared" si="105"/>
        <v>0</v>
      </c>
      <c r="R215" s="25">
        <f t="shared" si="106"/>
        <v>0</v>
      </c>
      <c r="S215" s="25">
        <f t="shared" si="107"/>
        <v>0</v>
      </c>
      <c r="T215" s="25">
        <f t="shared" si="108"/>
        <v>0</v>
      </c>
      <c r="U215" s="25">
        <f t="shared" si="109"/>
        <v>0</v>
      </c>
      <c r="V215" s="25">
        <f t="shared" si="110"/>
        <v>0</v>
      </c>
      <c r="W215" s="25">
        <f t="shared" si="111"/>
        <v>0</v>
      </c>
      <c r="X215" s="25">
        <f t="shared" si="112"/>
        <v>0</v>
      </c>
      <c r="Y215" s="25">
        <f t="shared" si="113"/>
        <v>0</v>
      </c>
      <c r="Z215" s="25">
        <f t="shared" si="114"/>
        <v>0</v>
      </c>
      <c r="AA215" s="25">
        <f t="shared" si="115"/>
        <v>0</v>
      </c>
      <c r="AB215" s="25">
        <f t="shared" si="116"/>
        <v>0</v>
      </c>
      <c r="AC215" s="25">
        <f t="shared" si="117"/>
        <v>0</v>
      </c>
      <c r="AD215" s="25">
        <f t="shared" si="118"/>
        <v>0</v>
      </c>
      <c r="AE215" s="25">
        <f t="shared" si="119"/>
        <v>0</v>
      </c>
      <c r="AF215" s="27">
        <f t="shared" si="120"/>
        <v>0</v>
      </c>
      <c r="AG215" s="27">
        <f t="shared" si="121"/>
        <v>0</v>
      </c>
      <c r="AH215" s="27">
        <f t="shared" si="122"/>
        <v>0</v>
      </c>
      <c r="AI215" s="27">
        <f t="shared" si="123"/>
        <v>0</v>
      </c>
      <c r="AJ215" s="27">
        <f t="shared" si="124"/>
        <v>0</v>
      </c>
      <c r="AK215" s="26">
        <f>SUM(Tabela4[[#This Row],[1º ano  LP]:[Questionário Contextual Estudante]])</f>
        <v>440</v>
      </c>
      <c r="AM215">
        <f>IFERROR(IF(VLOOKUP(Tabela4[[#This Row],[Designação]],BW:BX,2,0)="SIM",SUM(AR215:AU215)+(4*(SUM(BH215:BK215))),0),0)</f>
        <v>0</v>
      </c>
      <c r="AN215">
        <f>IFERROR(IF(VLOOKUP(Tabela4[[#This Row],[Designação]],BW:BX,2,0)="SIM",SUM(AV215:BC215)+(4*(SUM(BL215:BS215))),0),0)</f>
        <v>0</v>
      </c>
      <c r="AO215">
        <f>IFERROR(VLOOKUP(Tabela4[[#This Row],[Designação]],BW:BX,2,0),0)</f>
        <v>0</v>
      </c>
      <c r="AP215" t="str">
        <f>IF(Tabela4[[#This Row],[Designação]]=AQ215,"SIM","NÃO")</f>
        <v>SIM</v>
      </c>
      <c r="AQ215" s="38">
        <v>313026</v>
      </c>
      <c r="AR215">
        <v>61</v>
      </c>
      <c r="AS215">
        <v>63</v>
      </c>
      <c r="AT215">
        <v>60</v>
      </c>
      <c r="BD215">
        <v>184</v>
      </c>
      <c r="BF215" t="str">
        <f t="shared" si="125"/>
        <v>sim</v>
      </c>
      <c r="BG215" s="38">
        <v>313026</v>
      </c>
      <c r="BH215">
        <v>2</v>
      </c>
      <c r="BI215">
        <v>2</v>
      </c>
      <c r="BJ215">
        <v>2</v>
      </c>
      <c r="BT215">
        <v>6</v>
      </c>
    </row>
    <row r="216" spans="2:72" x14ac:dyDescent="0.25">
      <c r="B216" s="22">
        <v>3</v>
      </c>
      <c r="C216" s="23">
        <v>313027</v>
      </c>
      <c r="D216" s="24" t="s">
        <v>249</v>
      </c>
      <c r="E216" s="25">
        <f t="shared" si="95"/>
        <v>69</v>
      </c>
      <c r="F216" s="25">
        <f>Tabela4[[#This Row],[1º ano  LP]]</f>
        <v>69</v>
      </c>
      <c r="G216" s="27">
        <f t="shared" si="96"/>
        <v>4</v>
      </c>
      <c r="H216" s="27">
        <f>Tabela4[[#This Row],[1º ano - APLICADOR LP]]</f>
        <v>4</v>
      </c>
      <c r="I216" s="25">
        <f t="shared" si="97"/>
        <v>65</v>
      </c>
      <c r="J216" s="25">
        <f t="shared" si="98"/>
        <v>65</v>
      </c>
      <c r="K216" s="27">
        <f t="shared" si="99"/>
        <v>4</v>
      </c>
      <c r="L216" s="27">
        <f t="shared" si="100"/>
        <v>4</v>
      </c>
      <c r="M216" s="25">
        <f t="shared" si="101"/>
        <v>72</v>
      </c>
      <c r="N216" s="25">
        <f t="shared" si="102"/>
        <v>72</v>
      </c>
      <c r="O216" s="27">
        <f t="shared" si="103"/>
        <v>4</v>
      </c>
      <c r="P216" s="27">
        <f t="shared" si="104"/>
        <v>4</v>
      </c>
      <c r="Q216" s="25">
        <f t="shared" si="105"/>
        <v>84</v>
      </c>
      <c r="R216" s="25">
        <f t="shared" si="106"/>
        <v>84</v>
      </c>
      <c r="S216" s="25">
        <f t="shared" si="107"/>
        <v>75</v>
      </c>
      <c r="T216" s="25">
        <f t="shared" si="108"/>
        <v>75</v>
      </c>
      <c r="U216" s="25">
        <f t="shared" si="109"/>
        <v>0</v>
      </c>
      <c r="V216" s="25">
        <f t="shared" si="110"/>
        <v>0</v>
      </c>
      <c r="W216" s="25">
        <f t="shared" si="111"/>
        <v>0</v>
      </c>
      <c r="X216" s="25">
        <f t="shared" si="112"/>
        <v>0</v>
      </c>
      <c r="Y216" s="25">
        <f t="shared" si="113"/>
        <v>0</v>
      </c>
      <c r="Z216" s="25">
        <f t="shared" si="114"/>
        <v>0</v>
      </c>
      <c r="AA216" s="25">
        <f t="shared" si="115"/>
        <v>0</v>
      </c>
      <c r="AB216" s="25">
        <f t="shared" si="116"/>
        <v>0</v>
      </c>
      <c r="AC216" s="25">
        <f t="shared" si="117"/>
        <v>0</v>
      </c>
      <c r="AD216" s="25">
        <f t="shared" si="118"/>
        <v>0</v>
      </c>
      <c r="AE216" s="25">
        <f t="shared" si="119"/>
        <v>0</v>
      </c>
      <c r="AF216" s="27">
        <f t="shared" si="120"/>
        <v>0</v>
      </c>
      <c r="AG216" s="27">
        <f t="shared" si="121"/>
        <v>0</v>
      </c>
      <c r="AH216" s="27">
        <f t="shared" si="122"/>
        <v>0</v>
      </c>
      <c r="AI216" s="27">
        <f t="shared" si="123"/>
        <v>0</v>
      </c>
      <c r="AJ216" s="27">
        <f t="shared" si="124"/>
        <v>0</v>
      </c>
      <c r="AK216" s="26">
        <f>SUM(Tabela4[[#This Row],[1º ano  LP]:[Questionário Contextual Estudante]])</f>
        <v>754</v>
      </c>
      <c r="AM216">
        <f>IFERROR(IF(VLOOKUP(Tabela4[[#This Row],[Designação]],BW:BX,2,0)="SIM",SUM(AR216:AU216)+(4*(SUM(BH216:BK216))),0),0)</f>
        <v>0</v>
      </c>
      <c r="AN216">
        <f>IFERROR(IF(VLOOKUP(Tabela4[[#This Row],[Designação]],BW:BX,2,0)="SIM",SUM(AV216:BC216)+(4*(SUM(BL216:BS216))),0),0)</f>
        <v>0</v>
      </c>
      <c r="AO216">
        <f>IFERROR(VLOOKUP(Tabela4[[#This Row],[Designação]],BW:BX,2,0),0)</f>
        <v>0</v>
      </c>
      <c r="AP216" t="str">
        <f>IF(Tabela4[[#This Row],[Designação]]=AQ216,"SIM","NÃO")</f>
        <v>SIM</v>
      </c>
      <c r="AQ216" s="38">
        <v>313027</v>
      </c>
      <c r="AR216">
        <v>61</v>
      </c>
      <c r="AS216">
        <v>57</v>
      </c>
      <c r="AT216">
        <v>64</v>
      </c>
      <c r="AU216">
        <v>76</v>
      </c>
      <c r="AV216">
        <v>67</v>
      </c>
      <c r="BD216">
        <v>325</v>
      </c>
      <c r="BF216" t="str">
        <f t="shared" si="125"/>
        <v>sim</v>
      </c>
      <c r="BG216" s="38">
        <v>313027</v>
      </c>
      <c r="BH216">
        <v>2</v>
      </c>
      <c r="BI216">
        <v>2</v>
      </c>
      <c r="BJ216">
        <v>2</v>
      </c>
      <c r="BK216">
        <v>2</v>
      </c>
      <c r="BL216">
        <v>2</v>
      </c>
      <c r="BT216">
        <v>10</v>
      </c>
    </row>
    <row r="217" spans="2:72" x14ac:dyDescent="0.25">
      <c r="B217" s="22">
        <v>3</v>
      </c>
      <c r="C217" s="23">
        <v>313029</v>
      </c>
      <c r="D217" s="24" t="s">
        <v>250</v>
      </c>
      <c r="E217" s="25">
        <f t="shared" si="95"/>
        <v>0</v>
      </c>
      <c r="F217" s="25">
        <f>Tabela4[[#This Row],[1º ano  LP]]</f>
        <v>0</v>
      </c>
      <c r="G217" s="27">
        <f t="shared" si="96"/>
        <v>0</v>
      </c>
      <c r="H217" s="27">
        <f>Tabela4[[#This Row],[1º ano - APLICADOR LP]]</f>
        <v>0</v>
      </c>
      <c r="I217" s="25">
        <f t="shared" si="97"/>
        <v>0</v>
      </c>
      <c r="J217" s="25">
        <f t="shared" si="98"/>
        <v>0</v>
      </c>
      <c r="K217" s="27">
        <f t="shared" si="99"/>
        <v>0</v>
      </c>
      <c r="L217" s="27">
        <f t="shared" si="100"/>
        <v>0</v>
      </c>
      <c r="M217" s="25">
        <f t="shared" si="101"/>
        <v>0</v>
      </c>
      <c r="N217" s="25">
        <f t="shared" si="102"/>
        <v>0</v>
      </c>
      <c r="O217" s="27">
        <f t="shared" si="103"/>
        <v>0</v>
      </c>
      <c r="P217" s="27">
        <f t="shared" si="104"/>
        <v>0</v>
      </c>
      <c r="Q217" s="25">
        <f t="shared" si="105"/>
        <v>81</v>
      </c>
      <c r="R217" s="25">
        <f t="shared" si="106"/>
        <v>81</v>
      </c>
      <c r="S217" s="25">
        <f t="shared" si="107"/>
        <v>81</v>
      </c>
      <c r="T217" s="25">
        <f t="shared" si="108"/>
        <v>81</v>
      </c>
      <c r="U217" s="25">
        <f t="shared" si="109"/>
        <v>110</v>
      </c>
      <c r="V217" s="25">
        <f t="shared" si="110"/>
        <v>110</v>
      </c>
      <c r="W217" s="25">
        <f t="shared" si="111"/>
        <v>81</v>
      </c>
      <c r="X217" s="25">
        <f t="shared" si="112"/>
        <v>81</v>
      </c>
      <c r="Y217" s="25">
        <f t="shared" si="113"/>
        <v>123</v>
      </c>
      <c r="Z217" s="25">
        <f t="shared" si="114"/>
        <v>123</v>
      </c>
      <c r="AA217" s="25">
        <f t="shared" si="115"/>
        <v>78</v>
      </c>
      <c r="AB217" s="25">
        <f t="shared" si="116"/>
        <v>78</v>
      </c>
      <c r="AC217" s="25">
        <f t="shared" si="117"/>
        <v>33</v>
      </c>
      <c r="AD217" s="25">
        <f t="shared" si="118"/>
        <v>33</v>
      </c>
      <c r="AE217" s="25">
        <f t="shared" si="119"/>
        <v>35</v>
      </c>
      <c r="AF217" s="27">
        <f t="shared" si="120"/>
        <v>35</v>
      </c>
      <c r="AG217" s="27">
        <f t="shared" si="121"/>
        <v>0</v>
      </c>
      <c r="AH217" s="27">
        <f t="shared" si="122"/>
        <v>0</v>
      </c>
      <c r="AI217" s="27">
        <f t="shared" si="123"/>
        <v>0</v>
      </c>
      <c r="AJ217" s="27">
        <f t="shared" si="124"/>
        <v>0</v>
      </c>
      <c r="AK217" s="26">
        <f>SUM(Tabela4[[#This Row],[1º ano  LP]:[Questionário Contextual Estudante]])</f>
        <v>1244</v>
      </c>
      <c r="AM217">
        <f>IFERROR(IF(VLOOKUP(Tabela4[[#This Row],[Designação]],BW:BX,2,0)="SIM",SUM(AR217:AU217)+(4*(SUM(BH217:BK217))),0),0)</f>
        <v>0</v>
      </c>
      <c r="AN217">
        <f>IFERROR(IF(VLOOKUP(Tabela4[[#This Row],[Designação]],BW:BX,2,0)="SIM",SUM(AV217:BC217)+(4*(SUM(BL217:BS217))),0),0)</f>
        <v>0</v>
      </c>
      <c r="AO217">
        <f>IFERROR(VLOOKUP(Tabela4[[#This Row],[Designação]],BW:BX,2,0),0)</f>
        <v>0</v>
      </c>
      <c r="AP217" t="str">
        <f>IF(Tabela4[[#This Row],[Designação]]=AQ217,"SIM","NÃO")</f>
        <v>SIM</v>
      </c>
      <c r="AQ217" s="38">
        <v>313029</v>
      </c>
      <c r="AU217">
        <v>73</v>
      </c>
      <c r="AV217">
        <v>73</v>
      </c>
      <c r="AW217">
        <v>98</v>
      </c>
      <c r="AX217">
        <v>73</v>
      </c>
      <c r="AY217">
        <v>111</v>
      </c>
      <c r="AZ217">
        <v>70</v>
      </c>
      <c r="BA217">
        <v>29</v>
      </c>
      <c r="BB217">
        <v>31</v>
      </c>
      <c r="BD217">
        <v>558</v>
      </c>
      <c r="BF217" t="str">
        <f t="shared" si="125"/>
        <v>sim</v>
      </c>
      <c r="BG217" s="38">
        <v>313029</v>
      </c>
      <c r="BK217">
        <v>2</v>
      </c>
      <c r="BL217">
        <v>2</v>
      </c>
      <c r="BM217">
        <v>3</v>
      </c>
      <c r="BN217">
        <v>2</v>
      </c>
      <c r="BO217">
        <v>3</v>
      </c>
      <c r="BP217">
        <v>2</v>
      </c>
      <c r="BQ217">
        <v>1</v>
      </c>
      <c r="BR217">
        <v>1</v>
      </c>
      <c r="BT217">
        <v>16</v>
      </c>
    </row>
    <row r="218" spans="2:72" x14ac:dyDescent="0.25">
      <c r="B218" s="22">
        <v>3</v>
      </c>
      <c r="C218" s="23">
        <v>313030</v>
      </c>
      <c r="D218" s="24" t="s">
        <v>251</v>
      </c>
      <c r="E218" s="25">
        <f t="shared" si="95"/>
        <v>0</v>
      </c>
      <c r="F218" s="25">
        <f>Tabela4[[#This Row],[1º ano  LP]]</f>
        <v>0</v>
      </c>
      <c r="G218" s="27">
        <f t="shared" si="96"/>
        <v>0</v>
      </c>
      <c r="H218" s="27">
        <f>Tabela4[[#This Row],[1º ano - APLICADOR LP]]</f>
        <v>0</v>
      </c>
      <c r="I218" s="25">
        <f t="shared" si="97"/>
        <v>0</v>
      </c>
      <c r="J218" s="25">
        <f t="shared" si="98"/>
        <v>0</v>
      </c>
      <c r="K218" s="27">
        <f t="shared" si="99"/>
        <v>0</v>
      </c>
      <c r="L218" s="27">
        <f t="shared" si="100"/>
        <v>0</v>
      </c>
      <c r="M218" s="25">
        <f t="shared" si="101"/>
        <v>0</v>
      </c>
      <c r="N218" s="25">
        <f t="shared" si="102"/>
        <v>0</v>
      </c>
      <c r="O218" s="27">
        <f t="shared" si="103"/>
        <v>0</v>
      </c>
      <c r="P218" s="27">
        <f t="shared" si="104"/>
        <v>0</v>
      </c>
      <c r="Q218" s="25">
        <f t="shared" si="105"/>
        <v>0</v>
      </c>
      <c r="R218" s="25">
        <f t="shared" si="106"/>
        <v>0</v>
      </c>
      <c r="S218" s="25">
        <f t="shared" si="107"/>
        <v>0</v>
      </c>
      <c r="T218" s="25">
        <f t="shared" si="108"/>
        <v>0</v>
      </c>
      <c r="U218" s="25">
        <f t="shared" si="109"/>
        <v>73</v>
      </c>
      <c r="V218" s="25">
        <f t="shared" si="110"/>
        <v>73</v>
      </c>
      <c r="W218" s="25">
        <f t="shared" si="111"/>
        <v>86</v>
      </c>
      <c r="X218" s="25">
        <f t="shared" si="112"/>
        <v>86</v>
      </c>
      <c r="Y218" s="25">
        <f t="shared" si="113"/>
        <v>122</v>
      </c>
      <c r="Z218" s="25">
        <f t="shared" si="114"/>
        <v>122</v>
      </c>
      <c r="AA218" s="25">
        <f t="shared" si="115"/>
        <v>74</v>
      </c>
      <c r="AB218" s="25">
        <f t="shared" si="116"/>
        <v>74</v>
      </c>
      <c r="AC218" s="25">
        <f t="shared" si="117"/>
        <v>0</v>
      </c>
      <c r="AD218" s="25">
        <f t="shared" si="118"/>
        <v>0</v>
      </c>
      <c r="AE218" s="25">
        <f t="shared" si="119"/>
        <v>0</v>
      </c>
      <c r="AF218" s="27">
        <f t="shared" si="120"/>
        <v>0</v>
      </c>
      <c r="AG218" s="27">
        <f t="shared" si="121"/>
        <v>0</v>
      </c>
      <c r="AH218" s="27">
        <f t="shared" si="122"/>
        <v>0</v>
      </c>
      <c r="AI218" s="27">
        <f t="shared" si="123"/>
        <v>0</v>
      </c>
      <c r="AJ218" s="27">
        <f t="shared" si="124"/>
        <v>0</v>
      </c>
      <c r="AK218" s="26">
        <f>SUM(Tabela4[[#This Row],[1º ano  LP]:[Questionário Contextual Estudante]])</f>
        <v>710</v>
      </c>
      <c r="AM218">
        <f>IFERROR(IF(VLOOKUP(Tabela4[[#This Row],[Designação]],BW:BX,2,0)="SIM",SUM(AR218:AU218)+(4*(SUM(BH218:BK218))),0),0)</f>
        <v>0</v>
      </c>
      <c r="AN218">
        <f>IFERROR(IF(VLOOKUP(Tabela4[[#This Row],[Designação]],BW:BX,2,0)="SIM",SUM(AV218:BC218)+(4*(SUM(BL218:BS218))),0),0)</f>
        <v>0</v>
      </c>
      <c r="AO218">
        <f>IFERROR(VLOOKUP(Tabela4[[#This Row],[Designação]],BW:BX,2,0),0)</f>
        <v>0</v>
      </c>
      <c r="AP218" t="str">
        <f>IF(Tabela4[[#This Row],[Designação]]=AQ218,"SIM","NÃO")</f>
        <v>SIM</v>
      </c>
      <c r="AQ218" s="38">
        <v>313030</v>
      </c>
      <c r="AW218">
        <v>65</v>
      </c>
      <c r="AX218">
        <v>78</v>
      </c>
      <c r="AY218">
        <v>110</v>
      </c>
      <c r="AZ218">
        <v>66</v>
      </c>
      <c r="BD218">
        <v>319</v>
      </c>
      <c r="BF218" t="str">
        <f t="shared" si="125"/>
        <v>sim</v>
      </c>
      <c r="BG218" s="38">
        <v>313030</v>
      </c>
      <c r="BM218">
        <v>2</v>
      </c>
      <c r="BN218">
        <v>2</v>
      </c>
      <c r="BO218">
        <v>3</v>
      </c>
      <c r="BP218">
        <v>2</v>
      </c>
      <c r="BT218">
        <v>9</v>
      </c>
    </row>
    <row r="219" spans="2:72" x14ac:dyDescent="0.25">
      <c r="B219" s="22">
        <v>3</v>
      </c>
      <c r="C219" s="23">
        <v>313031</v>
      </c>
      <c r="D219" s="24" t="s">
        <v>252</v>
      </c>
      <c r="E219" s="25">
        <f t="shared" si="95"/>
        <v>71</v>
      </c>
      <c r="F219" s="25">
        <f>Tabela4[[#This Row],[1º ano  LP]]</f>
        <v>71</v>
      </c>
      <c r="G219" s="27">
        <f t="shared" si="96"/>
        <v>6</v>
      </c>
      <c r="H219" s="27">
        <f>Tabela4[[#This Row],[1º ano - APLICADOR LP]]</f>
        <v>6</v>
      </c>
      <c r="I219" s="25">
        <f t="shared" si="97"/>
        <v>79</v>
      </c>
      <c r="J219" s="25">
        <f t="shared" si="98"/>
        <v>79</v>
      </c>
      <c r="K219" s="27">
        <f t="shared" si="99"/>
        <v>6</v>
      </c>
      <c r="L219" s="27">
        <f t="shared" si="100"/>
        <v>6</v>
      </c>
      <c r="M219" s="25">
        <f t="shared" si="101"/>
        <v>61</v>
      </c>
      <c r="N219" s="25">
        <f t="shared" si="102"/>
        <v>61</v>
      </c>
      <c r="O219" s="27">
        <f t="shared" si="103"/>
        <v>4</v>
      </c>
      <c r="P219" s="27">
        <f t="shared" si="104"/>
        <v>4</v>
      </c>
      <c r="Q219" s="25">
        <f t="shared" si="105"/>
        <v>75</v>
      </c>
      <c r="R219" s="25">
        <f t="shared" si="106"/>
        <v>75</v>
      </c>
      <c r="S219" s="25">
        <f t="shared" si="107"/>
        <v>65</v>
      </c>
      <c r="T219" s="25">
        <f t="shared" si="108"/>
        <v>65</v>
      </c>
      <c r="U219" s="25">
        <f t="shared" si="109"/>
        <v>0</v>
      </c>
      <c r="V219" s="25">
        <f t="shared" si="110"/>
        <v>0</v>
      </c>
      <c r="W219" s="25">
        <f t="shared" si="111"/>
        <v>0</v>
      </c>
      <c r="X219" s="25">
        <f t="shared" si="112"/>
        <v>0</v>
      </c>
      <c r="Y219" s="25">
        <f t="shared" si="113"/>
        <v>0</v>
      </c>
      <c r="Z219" s="25">
        <f t="shared" si="114"/>
        <v>0</v>
      </c>
      <c r="AA219" s="25">
        <f t="shared" si="115"/>
        <v>0</v>
      </c>
      <c r="AB219" s="25">
        <f t="shared" si="116"/>
        <v>0</v>
      </c>
      <c r="AC219" s="25">
        <f t="shared" si="117"/>
        <v>0</v>
      </c>
      <c r="AD219" s="25">
        <f t="shared" si="118"/>
        <v>0</v>
      </c>
      <c r="AE219" s="25">
        <f t="shared" si="119"/>
        <v>0</v>
      </c>
      <c r="AF219" s="27">
        <f t="shared" si="120"/>
        <v>0</v>
      </c>
      <c r="AG219" s="27">
        <f t="shared" si="121"/>
        <v>0</v>
      </c>
      <c r="AH219" s="27">
        <f t="shared" si="122"/>
        <v>0</v>
      </c>
      <c r="AI219" s="27">
        <f t="shared" si="123"/>
        <v>286</v>
      </c>
      <c r="AJ219" s="27">
        <f t="shared" si="124"/>
        <v>65</v>
      </c>
      <c r="AK219" s="26">
        <f>SUM(Tabela4[[#This Row],[1º ano  LP]:[Questionário Contextual Estudante]])</f>
        <v>1085</v>
      </c>
      <c r="AM219">
        <f>IFERROR(IF(VLOOKUP(Tabela4[[#This Row],[Designação]],BW:BX,2,0)="SIM",SUM(AR219:AU219)+(4*(SUM(BH219:BK219))),0),0)</f>
        <v>286</v>
      </c>
      <c r="AN219">
        <f>IFERROR(IF(VLOOKUP(Tabela4[[#This Row],[Designação]],BW:BX,2,0)="SIM",SUM(AV219:BC219)+(4*(SUM(BL219:BS219))),0),0)</f>
        <v>65</v>
      </c>
      <c r="AO219" t="str">
        <f>IFERROR(VLOOKUP(Tabela4[[#This Row],[Designação]],BW:BX,2,0),0)</f>
        <v>SIM</v>
      </c>
      <c r="AP219" t="str">
        <f>IF(Tabela4[[#This Row],[Designação]]=AQ219,"SIM","NÃO")</f>
        <v>SIM</v>
      </c>
      <c r="AQ219" s="38">
        <v>313031</v>
      </c>
      <c r="AR219">
        <v>59</v>
      </c>
      <c r="AS219">
        <v>67</v>
      </c>
      <c r="AT219">
        <v>53</v>
      </c>
      <c r="AU219">
        <v>67</v>
      </c>
      <c r="AV219">
        <v>57</v>
      </c>
      <c r="BD219">
        <v>303</v>
      </c>
      <c r="BF219" t="str">
        <f t="shared" si="125"/>
        <v>sim</v>
      </c>
      <c r="BG219" s="38">
        <v>313031</v>
      </c>
      <c r="BH219">
        <v>3</v>
      </c>
      <c r="BI219">
        <v>3</v>
      </c>
      <c r="BJ219">
        <v>2</v>
      </c>
      <c r="BK219">
        <v>2</v>
      </c>
      <c r="BL219">
        <v>2</v>
      </c>
      <c r="BT219">
        <v>12</v>
      </c>
    </row>
    <row r="220" spans="2:72" x14ac:dyDescent="0.25">
      <c r="B220" s="22">
        <v>3</v>
      </c>
      <c r="C220" s="23">
        <v>313032</v>
      </c>
      <c r="D220" s="24" t="s">
        <v>253</v>
      </c>
      <c r="E220" s="25">
        <f t="shared" si="95"/>
        <v>0</v>
      </c>
      <c r="F220" s="25">
        <f>Tabela4[[#This Row],[1º ano  LP]]</f>
        <v>0</v>
      </c>
      <c r="G220" s="27">
        <f t="shared" si="96"/>
        <v>0</v>
      </c>
      <c r="H220" s="27">
        <f>Tabela4[[#This Row],[1º ano - APLICADOR LP]]</f>
        <v>0</v>
      </c>
      <c r="I220" s="25">
        <f t="shared" si="97"/>
        <v>0</v>
      </c>
      <c r="J220" s="25">
        <f t="shared" si="98"/>
        <v>0</v>
      </c>
      <c r="K220" s="27">
        <f t="shared" si="99"/>
        <v>0</v>
      </c>
      <c r="L220" s="27">
        <f t="shared" si="100"/>
        <v>0</v>
      </c>
      <c r="M220" s="25">
        <f t="shared" si="101"/>
        <v>0</v>
      </c>
      <c r="N220" s="25">
        <f t="shared" si="102"/>
        <v>0</v>
      </c>
      <c r="O220" s="27">
        <f t="shared" si="103"/>
        <v>0</v>
      </c>
      <c r="P220" s="27">
        <f t="shared" si="104"/>
        <v>0</v>
      </c>
      <c r="Q220" s="25">
        <f t="shared" si="105"/>
        <v>0</v>
      </c>
      <c r="R220" s="25">
        <f t="shared" si="106"/>
        <v>0</v>
      </c>
      <c r="S220" s="25">
        <f t="shared" si="107"/>
        <v>0</v>
      </c>
      <c r="T220" s="25">
        <f t="shared" si="108"/>
        <v>0</v>
      </c>
      <c r="U220" s="25">
        <f t="shared" si="109"/>
        <v>0</v>
      </c>
      <c r="V220" s="25">
        <f t="shared" si="110"/>
        <v>0</v>
      </c>
      <c r="W220" s="25">
        <f t="shared" si="111"/>
        <v>121</v>
      </c>
      <c r="X220" s="25">
        <f t="shared" si="112"/>
        <v>121</v>
      </c>
      <c r="Y220" s="25">
        <f t="shared" si="113"/>
        <v>121</v>
      </c>
      <c r="Z220" s="25">
        <f t="shared" si="114"/>
        <v>121</v>
      </c>
      <c r="AA220" s="25">
        <f t="shared" si="115"/>
        <v>118</v>
      </c>
      <c r="AB220" s="25">
        <f t="shared" si="116"/>
        <v>118</v>
      </c>
      <c r="AC220" s="25">
        <f t="shared" si="117"/>
        <v>0</v>
      </c>
      <c r="AD220" s="25">
        <f t="shared" si="118"/>
        <v>0</v>
      </c>
      <c r="AE220" s="25">
        <f t="shared" si="119"/>
        <v>0</v>
      </c>
      <c r="AF220" s="27">
        <f t="shared" si="120"/>
        <v>0</v>
      </c>
      <c r="AG220" s="27">
        <f t="shared" si="121"/>
        <v>0</v>
      </c>
      <c r="AH220" s="27">
        <f t="shared" si="122"/>
        <v>0</v>
      </c>
      <c r="AI220" s="27">
        <f t="shared" si="123"/>
        <v>0</v>
      </c>
      <c r="AJ220" s="27">
        <f t="shared" si="124"/>
        <v>0</v>
      </c>
      <c r="AK220" s="26">
        <f>SUM(Tabela4[[#This Row],[1º ano  LP]:[Questionário Contextual Estudante]])</f>
        <v>720</v>
      </c>
      <c r="AM220">
        <f>IFERROR(IF(VLOOKUP(Tabela4[[#This Row],[Designação]],BW:BX,2,0)="SIM",SUM(AR220:AU220)+(4*(SUM(BH220:BK220))),0),0)</f>
        <v>0</v>
      </c>
      <c r="AN220">
        <f>IFERROR(IF(VLOOKUP(Tabela4[[#This Row],[Designação]],BW:BX,2,0)="SIM",SUM(AV220:BC220)+(4*(SUM(BL220:BS220))),0),0)</f>
        <v>0</v>
      </c>
      <c r="AO220">
        <f>IFERROR(VLOOKUP(Tabela4[[#This Row],[Designação]],BW:BX,2,0),0)</f>
        <v>0</v>
      </c>
      <c r="AP220" t="str">
        <f>IF(Tabela4[[#This Row],[Designação]]=AQ220,"SIM","NÃO")</f>
        <v>SIM</v>
      </c>
      <c r="AQ220" s="38">
        <v>313032</v>
      </c>
      <c r="AX220">
        <v>109</v>
      </c>
      <c r="AY220">
        <v>109</v>
      </c>
      <c r="AZ220">
        <v>106</v>
      </c>
      <c r="BD220">
        <v>324</v>
      </c>
      <c r="BF220" t="str">
        <f t="shared" si="125"/>
        <v>sim</v>
      </c>
      <c r="BG220" s="38">
        <v>313032</v>
      </c>
      <c r="BN220">
        <v>3</v>
      </c>
      <c r="BO220">
        <v>3</v>
      </c>
      <c r="BP220">
        <v>3</v>
      </c>
      <c r="BT220">
        <v>9</v>
      </c>
    </row>
    <row r="221" spans="2:72" x14ac:dyDescent="0.25">
      <c r="B221" s="22">
        <v>3</v>
      </c>
      <c r="C221" s="23">
        <v>313033</v>
      </c>
      <c r="D221" s="24" t="s">
        <v>254</v>
      </c>
      <c r="E221" s="25">
        <f t="shared" si="95"/>
        <v>82</v>
      </c>
      <c r="F221" s="25">
        <f>Tabela4[[#This Row],[1º ano  LP]]</f>
        <v>82</v>
      </c>
      <c r="G221" s="27">
        <f t="shared" si="96"/>
        <v>6</v>
      </c>
      <c r="H221" s="27">
        <f>Tabela4[[#This Row],[1º ano - APLICADOR LP]]</f>
        <v>6</v>
      </c>
      <c r="I221" s="25">
        <f t="shared" si="97"/>
        <v>57</v>
      </c>
      <c r="J221" s="25">
        <f t="shared" si="98"/>
        <v>57</v>
      </c>
      <c r="K221" s="27">
        <f t="shared" si="99"/>
        <v>4</v>
      </c>
      <c r="L221" s="27">
        <f t="shared" si="100"/>
        <v>4</v>
      </c>
      <c r="M221" s="25">
        <f t="shared" si="101"/>
        <v>63</v>
      </c>
      <c r="N221" s="25">
        <f t="shared" si="102"/>
        <v>63</v>
      </c>
      <c r="O221" s="27">
        <f t="shared" si="103"/>
        <v>4</v>
      </c>
      <c r="P221" s="27">
        <f t="shared" si="104"/>
        <v>4</v>
      </c>
      <c r="Q221" s="25">
        <f t="shared" si="105"/>
        <v>37</v>
      </c>
      <c r="R221" s="25">
        <f t="shared" si="106"/>
        <v>37</v>
      </c>
      <c r="S221" s="25">
        <f t="shared" si="107"/>
        <v>35</v>
      </c>
      <c r="T221" s="25">
        <f t="shared" si="108"/>
        <v>35</v>
      </c>
      <c r="U221" s="25">
        <f t="shared" si="109"/>
        <v>36</v>
      </c>
      <c r="V221" s="25">
        <f t="shared" si="110"/>
        <v>36</v>
      </c>
      <c r="W221" s="25">
        <f t="shared" si="111"/>
        <v>0</v>
      </c>
      <c r="X221" s="25">
        <f t="shared" si="112"/>
        <v>0</v>
      </c>
      <c r="Y221" s="25">
        <f t="shared" si="113"/>
        <v>0</v>
      </c>
      <c r="Z221" s="25">
        <f t="shared" si="114"/>
        <v>0</v>
      </c>
      <c r="AA221" s="25">
        <f t="shared" si="115"/>
        <v>0</v>
      </c>
      <c r="AB221" s="25">
        <f t="shared" si="116"/>
        <v>0</v>
      </c>
      <c r="AC221" s="25">
        <f t="shared" si="117"/>
        <v>0</v>
      </c>
      <c r="AD221" s="25">
        <f t="shared" si="118"/>
        <v>0</v>
      </c>
      <c r="AE221" s="25">
        <f t="shared" si="119"/>
        <v>0</v>
      </c>
      <c r="AF221" s="27">
        <f t="shared" si="120"/>
        <v>0</v>
      </c>
      <c r="AG221" s="27">
        <f t="shared" si="121"/>
        <v>0</v>
      </c>
      <c r="AH221" s="27">
        <f t="shared" si="122"/>
        <v>0</v>
      </c>
      <c r="AI221" s="27">
        <f t="shared" si="123"/>
        <v>0</v>
      </c>
      <c r="AJ221" s="27">
        <f t="shared" si="124"/>
        <v>0</v>
      </c>
      <c r="AK221" s="26">
        <f>SUM(Tabela4[[#This Row],[1º ano  LP]:[Questionário Contextual Estudante]])</f>
        <v>648</v>
      </c>
      <c r="AM221">
        <f>IFERROR(IF(VLOOKUP(Tabela4[[#This Row],[Designação]],BW:BX,2,0)="SIM",SUM(AR221:AU221)+(4*(SUM(BH221:BK221))),0),0)</f>
        <v>0</v>
      </c>
      <c r="AN221">
        <f>IFERROR(IF(VLOOKUP(Tabela4[[#This Row],[Designação]],BW:BX,2,0)="SIM",SUM(AV221:BC221)+(4*(SUM(BL221:BS221))),0),0)</f>
        <v>0</v>
      </c>
      <c r="AO221">
        <f>IFERROR(VLOOKUP(Tabela4[[#This Row],[Designação]],BW:BX,2,0),0)</f>
        <v>0</v>
      </c>
      <c r="AP221" t="str">
        <f>IF(Tabela4[[#This Row],[Designação]]=AQ221,"SIM","NÃO")</f>
        <v>SIM</v>
      </c>
      <c r="AQ221" s="38">
        <v>313033</v>
      </c>
      <c r="AR221">
        <v>70</v>
      </c>
      <c r="AS221">
        <v>49</v>
      </c>
      <c r="AT221">
        <v>55</v>
      </c>
      <c r="AU221">
        <v>33</v>
      </c>
      <c r="AV221">
        <v>31</v>
      </c>
      <c r="AW221">
        <v>32</v>
      </c>
      <c r="BD221">
        <v>270</v>
      </c>
      <c r="BF221" t="str">
        <f t="shared" si="125"/>
        <v>sim</v>
      </c>
      <c r="BG221" s="38">
        <v>313033</v>
      </c>
      <c r="BH221">
        <v>3</v>
      </c>
      <c r="BI221">
        <v>2</v>
      </c>
      <c r="BJ221">
        <v>2</v>
      </c>
      <c r="BK221">
        <v>1</v>
      </c>
      <c r="BL221">
        <v>1</v>
      </c>
      <c r="BM221">
        <v>1</v>
      </c>
      <c r="BT221">
        <v>10</v>
      </c>
    </row>
    <row r="222" spans="2:72" x14ac:dyDescent="0.25">
      <c r="B222" s="22">
        <v>3</v>
      </c>
      <c r="C222" s="23">
        <v>313034</v>
      </c>
      <c r="D222" s="24" t="s">
        <v>255</v>
      </c>
      <c r="E222" s="25">
        <f t="shared" si="95"/>
        <v>0</v>
      </c>
      <c r="F222" s="25">
        <f>Tabela4[[#This Row],[1º ano  LP]]</f>
        <v>0</v>
      </c>
      <c r="G222" s="27">
        <f t="shared" si="96"/>
        <v>0</v>
      </c>
      <c r="H222" s="27">
        <f>Tabela4[[#This Row],[1º ano - APLICADOR LP]]</f>
        <v>0</v>
      </c>
      <c r="I222" s="25">
        <f t="shared" si="97"/>
        <v>0</v>
      </c>
      <c r="J222" s="25">
        <f t="shared" si="98"/>
        <v>0</v>
      </c>
      <c r="K222" s="27">
        <f t="shared" si="99"/>
        <v>0</v>
      </c>
      <c r="L222" s="27">
        <f t="shared" si="100"/>
        <v>0</v>
      </c>
      <c r="M222" s="25">
        <f t="shared" si="101"/>
        <v>0</v>
      </c>
      <c r="N222" s="25">
        <f t="shared" si="102"/>
        <v>0</v>
      </c>
      <c r="O222" s="27">
        <f t="shared" si="103"/>
        <v>0</v>
      </c>
      <c r="P222" s="27">
        <f t="shared" si="104"/>
        <v>0</v>
      </c>
      <c r="Q222" s="25">
        <f t="shared" si="105"/>
        <v>117</v>
      </c>
      <c r="R222" s="25">
        <f t="shared" si="106"/>
        <v>117</v>
      </c>
      <c r="S222" s="25">
        <f t="shared" si="107"/>
        <v>109</v>
      </c>
      <c r="T222" s="25">
        <f t="shared" si="108"/>
        <v>109</v>
      </c>
      <c r="U222" s="25">
        <f t="shared" si="109"/>
        <v>115</v>
      </c>
      <c r="V222" s="25">
        <f t="shared" si="110"/>
        <v>115</v>
      </c>
      <c r="W222" s="25">
        <f t="shared" si="111"/>
        <v>0</v>
      </c>
      <c r="X222" s="25">
        <f t="shared" si="112"/>
        <v>0</v>
      </c>
      <c r="Y222" s="25">
        <f t="shared" si="113"/>
        <v>0</v>
      </c>
      <c r="Z222" s="25">
        <f t="shared" si="114"/>
        <v>0</v>
      </c>
      <c r="AA222" s="25">
        <f t="shared" si="115"/>
        <v>0</v>
      </c>
      <c r="AB222" s="25">
        <f t="shared" si="116"/>
        <v>0</v>
      </c>
      <c r="AC222" s="25">
        <f t="shared" si="117"/>
        <v>0</v>
      </c>
      <c r="AD222" s="25">
        <f t="shared" si="118"/>
        <v>0</v>
      </c>
      <c r="AE222" s="25">
        <f t="shared" si="119"/>
        <v>0</v>
      </c>
      <c r="AF222" s="27">
        <f t="shared" si="120"/>
        <v>0</v>
      </c>
      <c r="AG222" s="27">
        <f t="shared" si="121"/>
        <v>0</v>
      </c>
      <c r="AH222" s="27">
        <f t="shared" si="122"/>
        <v>0</v>
      </c>
      <c r="AI222" s="27">
        <f t="shared" si="123"/>
        <v>117</v>
      </c>
      <c r="AJ222" s="27">
        <f t="shared" si="124"/>
        <v>224</v>
      </c>
      <c r="AK222" s="26">
        <f>SUM(Tabela4[[#This Row],[1º ano  LP]:[Questionário Contextual Estudante]])</f>
        <v>1023</v>
      </c>
      <c r="AM222">
        <f>IFERROR(IF(VLOOKUP(Tabela4[[#This Row],[Designação]],BW:BX,2,0)="SIM",SUM(AR222:AU222)+(4*(SUM(BH222:BK222))),0),0)</f>
        <v>117</v>
      </c>
      <c r="AN222">
        <f>IFERROR(IF(VLOOKUP(Tabela4[[#This Row],[Designação]],BW:BX,2,0)="SIM",SUM(AV222:BC222)+(4*(SUM(BL222:BS222))),0),0)</f>
        <v>224</v>
      </c>
      <c r="AO222" t="str">
        <f>IFERROR(VLOOKUP(Tabela4[[#This Row],[Designação]],BW:BX,2,0),0)</f>
        <v>SIM</v>
      </c>
      <c r="AP222" t="str">
        <f>IF(Tabela4[[#This Row],[Designação]]=AQ222,"SIM","NÃO")</f>
        <v>SIM</v>
      </c>
      <c r="AQ222" s="38">
        <v>313034</v>
      </c>
      <c r="AU222">
        <v>105</v>
      </c>
      <c r="AV222">
        <v>97</v>
      </c>
      <c r="AW222">
        <v>103</v>
      </c>
      <c r="BD222">
        <v>305</v>
      </c>
      <c r="BF222" t="str">
        <f t="shared" si="125"/>
        <v>sim</v>
      </c>
      <c r="BG222" s="38">
        <v>313034</v>
      </c>
      <c r="BK222">
        <v>3</v>
      </c>
      <c r="BL222">
        <v>3</v>
      </c>
      <c r="BM222">
        <v>3</v>
      </c>
      <c r="BT222">
        <v>9</v>
      </c>
    </row>
    <row r="223" spans="2:72" x14ac:dyDescent="0.25">
      <c r="B223" s="22">
        <v>3</v>
      </c>
      <c r="C223" s="23">
        <v>313035</v>
      </c>
      <c r="D223" s="24" t="s">
        <v>256</v>
      </c>
      <c r="E223" s="25">
        <f t="shared" si="95"/>
        <v>97</v>
      </c>
      <c r="F223" s="25">
        <f>Tabela4[[#This Row],[1º ano  LP]]</f>
        <v>97</v>
      </c>
      <c r="G223" s="27">
        <f t="shared" si="96"/>
        <v>6</v>
      </c>
      <c r="H223" s="27">
        <f>Tabela4[[#This Row],[1º ano - APLICADOR LP]]</f>
        <v>6</v>
      </c>
      <c r="I223" s="25">
        <f t="shared" si="97"/>
        <v>63</v>
      </c>
      <c r="J223" s="25">
        <f t="shared" si="98"/>
        <v>63</v>
      </c>
      <c r="K223" s="27">
        <f t="shared" si="99"/>
        <v>4</v>
      </c>
      <c r="L223" s="27">
        <f t="shared" si="100"/>
        <v>4</v>
      </c>
      <c r="M223" s="25">
        <f t="shared" si="101"/>
        <v>67</v>
      </c>
      <c r="N223" s="25">
        <f t="shared" si="102"/>
        <v>67</v>
      </c>
      <c r="O223" s="27">
        <f t="shared" si="103"/>
        <v>4</v>
      </c>
      <c r="P223" s="27">
        <f t="shared" si="104"/>
        <v>4</v>
      </c>
      <c r="Q223" s="25">
        <f t="shared" si="105"/>
        <v>105</v>
      </c>
      <c r="R223" s="25">
        <f t="shared" si="106"/>
        <v>105</v>
      </c>
      <c r="S223" s="25">
        <f t="shared" si="107"/>
        <v>74</v>
      </c>
      <c r="T223" s="25">
        <f t="shared" si="108"/>
        <v>74</v>
      </c>
      <c r="U223" s="25">
        <f t="shared" si="109"/>
        <v>0</v>
      </c>
      <c r="V223" s="25">
        <f t="shared" si="110"/>
        <v>0</v>
      </c>
      <c r="W223" s="25">
        <f t="shared" si="111"/>
        <v>0</v>
      </c>
      <c r="X223" s="25">
        <f t="shared" si="112"/>
        <v>0</v>
      </c>
      <c r="Y223" s="25">
        <f t="shared" si="113"/>
        <v>0</v>
      </c>
      <c r="Z223" s="25">
        <f t="shared" si="114"/>
        <v>0</v>
      </c>
      <c r="AA223" s="25">
        <f t="shared" si="115"/>
        <v>0</v>
      </c>
      <c r="AB223" s="25">
        <f t="shared" si="116"/>
        <v>0</v>
      </c>
      <c r="AC223" s="25">
        <f t="shared" si="117"/>
        <v>0</v>
      </c>
      <c r="AD223" s="25">
        <f t="shared" si="118"/>
        <v>0</v>
      </c>
      <c r="AE223" s="25">
        <f t="shared" si="119"/>
        <v>0</v>
      </c>
      <c r="AF223" s="27">
        <f t="shared" si="120"/>
        <v>0</v>
      </c>
      <c r="AG223" s="27">
        <f t="shared" si="121"/>
        <v>0</v>
      </c>
      <c r="AH223" s="27">
        <f t="shared" si="122"/>
        <v>0</v>
      </c>
      <c r="AI223" s="27">
        <f t="shared" si="123"/>
        <v>0</v>
      </c>
      <c r="AJ223" s="27">
        <f t="shared" si="124"/>
        <v>0</v>
      </c>
      <c r="AK223" s="26">
        <f>SUM(Tabela4[[#This Row],[1º ano  LP]:[Questionário Contextual Estudante]])</f>
        <v>840</v>
      </c>
      <c r="AM223">
        <f>IFERROR(IF(VLOOKUP(Tabela4[[#This Row],[Designação]],BW:BX,2,0)="SIM",SUM(AR223:AU223)+(4*(SUM(BH223:BK223))),0),0)</f>
        <v>0</v>
      </c>
      <c r="AN223">
        <f>IFERROR(IF(VLOOKUP(Tabela4[[#This Row],[Designação]],BW:BX,2,0)="SIM",SUM(AV223:BC223)+(4*(SUM(BL223:BS223))),0),0)</f>
        <v>0</v>
      </c>
      <c r="AO223">
        <f>IFERROR(VLOOKUP(Tabela4[[#This Row],[Designação]],BW:BX,2,0),0)</f>
        <v>0</v>
      </c>
      <c r="AP223" t="str">
        <f>IF(Tabela4[[#This Row],[Designação]]=AQ223,"SIM","NÃO")</f>
        <v>SIM</v>
      </c>
      <c r="AQ223" s="38">
        <v>313035</v>
      </c>
      <c r="AR223">
        <v>85</v>
      </c>
      <c r="AS223">
        <v>55</v>
      </c>
      <c r="AT223">
        <v>59</v>
      </c>
      <c r="AU223">
        <v>93</v>
      </c>
      <c r="AV223">
        <v>66</v>
      </c>
      <c r="BD223">
        <v>358</v>
      </c>
      <c r="BF223" t="str">
        <f t="shared" si="125"/>
        <v>sim</v>
      </c>
      <c r="BG223" s="38">
        <v>313035</v>
      </c>
      <c r="BH223">
        <v>3</v>
      </c>
      <c r="BI223">
        <v>2</v>
      </c>
      <c r="BJ223">
        <v>2</v>
      </c>
      <c r="BK223">
        <v>3</v>
      </c>
      <c r="BL223">
        <v>2</v>
      </c>
      <c r="BT223">
        <v>12</v>
      </c>
    </row>
    <row r="224" spans="2:72" x14ac:dyDescent="0.25">
      <c r="B224" s="22">
        <v>3</v>
      </c>
      <c r="C224" s="23">
        <v>313036</v>
      </c>
      <c r="D224" s="24" t="s">
        <v>257</v>
      </c>
      <c r="E224" s="25">
        <f t="shared" si="95"/>
        <v>0</v>
      </c>
      <c r="F224" s="25">
        <f>Tabela4[[#This Row],[1º ano  LP]]</f>
        <v>0</v>
      </c>
      <c r="G224" s="27">
        <f t="shared" si="96"/>
        <v>0</v>
      </c>
      <c r="H224" s="27">
        <f>Tabela4[[#This Row],[1º ano - APLICADOR LP]]</f>
        <v>0</v>
      </c>
      <c r="I224" s="25">
        <f t="shared" si="97"/>
        <v>0</v>
      </c>
      <c r="J224" s="25">
        <f t="shared" si="98"/>
        <v>0</v>
      </c>
      <c r="K224" s="27">
        <f t="shared" si="99"/>
        <v>0</v>
      </c>
      <c r="L224" s="27">
        <f t="shared" si="100"/>
        <v>0</v>
      </c>
      <c r="M224" s="25">
        <f t="shared" si="101"/>
        <v>0</v>
      </c>
      <c r="N224" s="25">
        <f t="shared" si="102"/>
        <v>0</v>
      </c>
      <c r="O224" s="27">
        <f t="shared" si="103"/>
        <v>0</v>
      </c>
      <c r="P224" s="27">
        <f t="shared" si="104"/>
        <v>0</v>
      </c>
      <c r="Q224" s="25">
        <f t="shared" si="105"/>
        <v>0</v>
      </c>
      <c r="R224" s="25">
        <f t="shared" si="106"/>
        <v>0</v>
      </c>
      <c r="S224" s="25">
        <f t="shared" si="107"/>
        <v>0</v>
      </c>
      <c r="T224" s="25">
        <f t="shared" si="108"/>
        <v>0</v>
      </c>
      <c r="U224" s="25">
        <f t="shared" si="109"/>
        <v>227</v>
      </c>
      <c r="V224" s="25">
        <f t="shared" si="110"/>
        <v>227</v>
      </c>
      <c r="W224" s="25">
        <f t="shared" si="111"/>
        <v>214</v>
      </c>
      <c r="X224" s="25">
        <f t="shared" si="112"/>
        <v>214</v>
      </c>
      <c r="Y224" s="25">
        <f t="shared" si="113"/>
        <v>127</v>
      </c>
      <c r="Z224" s="25">
        <f t="shared" si="114"/>
        <v>127</v>
      </c>
      <c r="AA224" s="25">
        <f t="shared" si="115"/>
        <v>125</v>
      </c>
      <c r="AB224" s="25">
        <f t="shared" si="116"/>
        <v>125</v>
      </c>
      <c r="AC224" s="25">
        <f t="shared" si="117"/>
        <v>30</v>
      </c>
      <c r="AD224" s="25">
        <f t="shared" si="118"/>
        <v>30</v>
      </c>
      <c r="AE224" s="25">
        <f t="shared" si="119"/>
        <v>64</v>
      </c>
      <c r="AF224" s="27">
        <f t="shared" si="120"/>
        <v>64</v>
      </c>
      <c r="AG224" s="27">
        <f t="shared" si="121"/>
        <v>58</v>
      </c>
      <c r="AH224" s="27">
        <f t="shared" si="122"/>
        <v>58</v>
      </c>
      <c r="AI224" s="27">
        <f t="shared" si="123"/>
        <v>0</v>
      </c>
      <c r="AJ224" s="27">
        <f t="shared" si="124"/>
        <v>0</v>
      </c>
      <c r="AK224" s="26">
        <f>SUM(Tabela4[[#This Row],[1º ano  LP]:[Questionário Contextual Estudante]])</f>
        <v>1690</v>
      </c>
      <c r="AM224">
        <f>IFERROR(IF(VLOOKUP(Tabela4[[#This Row],[Designação]],BW:BX,2,0)="SIM",SUM(AR224:AU224)+(4*(SUM(BH224:BK224))),0),0)</f>
        <v>0</v>
      </c>
      <c r="AN224">
        <f>IFERROR(IF(VLOOKUP(Tabela4[[#This Row],[Designação]],BW:BX,2,0)="SIM",SUM(AV224:BC224)+(4*(SUM(BL224:BS224))),0),0)</f>
        <v>0</v>
      </c>
      <c r="AO224">
        <f>IFERROR(VLOOKUP(Tabela4[[#This Row],[Designação]],BW:BX,2,0),0)</f>
        <v>0</v>
      </c>
      <c r="AP224" t="str">
        <f>IF(Tabela4[[#This Row],[Designação]]=AQ224,"SIM","NÃO")</f>
        <v>SIM</v>
      </c>
      <c r="AQ224" s="38">
        <v>313036</v>
      </c>
      <c r="AW224">
        <v>195</v>
      </c>
      <c r="AX224">
        <v>194</v>
      </c>
      <c r="AY224">
        <v>115</v>
      </c>
      <c r="AZ224">
        <v>113</v>
      </c>
      <c r="BA224">
        <v>26</v>
      </c>
      <c r="BB224">
        <v>56</v>
      </c>
      <c r="BC224">
        <v>50</v>
      </c>
      <c r="BD224">
        <v>749</v>
      </c>
      <c r="BF224" t="str">
        <f t="shared" si="125"/>
        <v>sim</v>
      </c>
      <c r="BG224" s="38">
        <v>313036</v>
      </c>
      <c r="BM224">
        <v>8</v>
      </c>
      <c r="BN224">
        <v>5</v>
      </c>
      <c r="BO224">
        <v>3</v>
      </c>
      <c r="BP224">
        <v>3</v>
      </c>
      <c r="BQ224">
        <v>1</v>
      </c>
      <c r="BR224">
        <v>2</v>
      </c>
      <c r="BS224">
        <v>2</v>
      </c>
      <c r="BT224">
        <v>24</v>
      </c>
    </row>
    <row r="225" spans="2:72" x14ac:dyDescent="0.25">
      <c r="B225" s="22">
        <v>3</v>
      </c>
      <c r="C225" s="23">
        <v>313037</v>
      </c>
      <c r="D225" s="24" t="s">
        <v>258</v>
      </c>
      <c r="E225" s="25">
        <f t="shared" si="95"/>
        <v>68</v>
      </c>
      <c r="F225" s="25">
        <f>Tabela4[[#This Row],[1º ano  LP]]</f>
        <v>68</v>
      </c>
      <c r="G225" s="27">
        <f t="shared" si="96"/>
        <v>4</v>
      </c>
      <c r="H225" s="27">
        <f>Tabela4[[#This Row],[1º ano - APLICADOR LP]]</f>
        <v>4</v>
      </c>
      <c r="I225" s="25">
        <f t="shared" si="97"/>
        <v>66</v>
      </c>
      <c r="J225" s="25">
        <f t="shared" si="98"/>
        <v>66</v>
      </c>
      <c r="K225" s="27">
        <f t="shared" si="99"/>
        <v>4</v>
      </c>
      <c r="L225" s="27">
        <f t="shared" si="100"/>
        <v>4</v>
      </c>
      <c r="M225" s="25">
        <f t="shared" si="101"/>
        <v>39</v>
      </c>
      <c r="N225" s="25">
        <f t="shared" si="102"/>
        <v>39</v>
      </c>
      <c r="O225" s="27">
        <f t="shared" si="103"/>
        <v>2</v>
      </c>
      <c r="P225" s="27">
        <f t="shared" si="104"/>
        <v>2</v>
      </c>
      <c r="Q225" s="25">
        <f t="shared" si="105"/>
        <v>37</v>
      </c>
      <c r="R225" s="25">
        <f t="shared" si="106"/>
        <v>37</v>
      </c>
      <c r="S225" s="25">
        <f t="shared" si="107"/>
        <v>64</v>
      </c>
      <c r="T225" s="25">
        <f t="shared" si="108"/>
        <v>64</v>
      </c>
      <c r="U225" s="25">
        <f t="shared" si="109"/>
        <v>0</v>
      </c>
      <c r="V225" s="25">
        <f t="shared" si="110"/>
        <v>0</v>
      </c>
      <c r="W225" s="25">
        <f t="shared" si="111"/>
        <v>0</v>
      </c>
      <c r="X225" s="25">
        <f t="shared" si="112"/>
        <v>0</v>
      </c>
      <c r="Y225" s="25">
        <f t="shared" si="113"/>
        <v>0</v>
      </c>
      <c r="Z225" s="25">
        <f t="shared" si="114"/>
        <v>0</v>
      </c>
      <c r="AA225" s="25">
        <f t="shared" si="115"/>
        <v>0</v>
      </c>
      <c r="AB225" s="25">
        <f t="shared" si="116"/>
        <v>0</v>
      </c>
      <c r="AC225" s="25">
        <f t="shared" si="117"/>
        <v>0</v>
      </c>
      <c r="AD225" s="25">
        <f t="shared" si="118"/>
        <v>0</v>
      </c>
      <c r="AE225" s="25">
        <f t="shared" si="119"/>
        <v>0</v>
      </c>
      <c r="AF225" s="27">
        <f t="shared" si="120"/>
        <v>0</v>
      </c>
      <c r="AG225" s="27">
        <f t="shared" si="121"/>
        <v>0</v>
      </c>
      <c r="AH225" s="27">
        <f t="shared" si="122"/>
        <v>0</v>
      </c>
      <c r="AI225" s="27">
        <f t="shared" si="123"/>
        <v>210</v>
      </c>
      <c r="AJ225" s="27">
        <f t="shared" si="124"/>
        <v>64</v>
      </c>
      <c r="AK225" s="26">
        <f>SUM(Tabela4[[#This Row],[1º ano  LP]:[Questionário Contextual Estudante]])</f>
        <v>842</v>
      </c>
      <c r="AM225">
        <f>IFERROR(IF(VLOOKUP(Tabela4[[#This Row],[Designação]],BW:BX,2,0)="SIM",SUM(AR225:AU225)+(4*(SUM(BH225:BK225))),0),0)</f>
        <v>210</v>
      </c>
      <c r="AN225">
        <f>IFERROR(IF(VLOOKUP(Tabela4[[#This Row],[Designação]],BW:BX,2,0)="SIM",SUM(AV225:BC225)+(4*(SUM(BL225:BS225))),0),0)</f>
        <v>64</v>
      </c>
      <c r="AO225" t="str">
        <f>IFERROR(VLOOKUP(Tabela4[[#This Row],[Designação]],BW:BX,2,0),0)</f>
        <v>SIM</v>
      </c>
      <c r="AP225" t="str">
        <f>IF(Tabela4[[#This Row],[Designação]]=AQ225,"SIM","NÃO")</f>
        <v>SIM</v>
      </c>
      <c r="AQ225" s="38">
        <v>313037</v>
      </c>
      <c r="AR225">
        <v>60</v>
      </c>
      <c r="AS225">
        <v>58</v>
      </c>
      <c r="AT225">
        <v>35</v>
      </c>
      <c r="AU225">
        <v>33</v>
      </c>
      <c r="AV225">
        <v>56</v>
      </c>
      <c r="BD225">
        <v>242</v>
      </c>
      <c r="BF225" t="str">
        <f t="shared" si="125"/>
        <v>sim</v>
      </c>
      <c r="BG225" s="38">
        <v>313037</v>
      </c>
      <c r="BH225">
        <v>2</v>
      </c>
      <c r="BI225">
        <v>2</v>
      </c>
      <c r="BJ225">
        <v>1</v>
      </c>
      <c r="BK225">
        <v>1</v>
      </c>
      <c r="BL225">
        <v>2</v>
      </c>
      <c r="BT225">
        <v>8</v>
      </c>
    </row>
    <row r="226" spans="2:72" x14ac:dyDescent="0.25">
      <c r="B226" s="22">
        <v>3</v>
      </c>
      <c r="C226" s="23">
        <v>313038</v>
      </c>
      <c r="D226" s="24" t="s">
        <v>259</v>
      </c>
      <c r="E226" s="25">
        <f t="shared" si="95"/>
        <v>101</v>
      </c>
      <c r="F226" s="25">
        <f>Tabela4[[#This Row],[1º ano  LP]]</f>
        <v>101</v>
      </c>
      <c r="G226" s="27">
        <f t="shared" si="96"/>
        <v>6</v>
      </c>
      <c r="H226" s="27">
        <f>Tabela4[[#This Row],[1º ano - APLICADOR LP]]</f>
        <v>6</v>
      </c>
      <c r="I226" s="25">
        <f t="shared" si="97"/>
        <v>163</v>
      </c>
      <c r="J226" s="25">
        <f t="shared" si="98"/>
        <v>163</v>
      </c>
      <c r="K226" s="27">
        <f t="shared" si="99"/>
        <v>10</v>
      </c>
      <c r="L226" s="27">
        <f t="shared" si="100"/>
        <v>10</v>
      </c>
      <c r="M226" s="25">
        <f t="shared" si="101"/>
        <v>144</v>
      </c>
      <c r="N226" s="25">
        <f t="shared" si="102"/>
        <v>144</v>
      </c>
      <c r="O226" s="27">
        <f t="shared" si="103"/>
        <v>8</v>
      </c>
      <c r="P226" s="27">
        <f t="shared" si="104"/>
        <v>8</v>
      </c>
      <c r="Q226" s="25">
        <f t="shared" si="105"/>
        <v>106</v>
      </c>
      <c r="R226" s="25">
        <f t="shared" si="106"/>
        <v>106</v>
      </c>
      <c r="S226" s="25">
        <f t="shared" si="107"/>
        <v>113</v>
      </c>
      <c r="T226" s="25">
        <f t="shared" si="108"/>
        <v>113</v>
      </c>
      <c r="U226" s="25">
        <f t="shared" si="109"/>
        <v>0</v>
      </c>
      <c r="V226" s="25">
        <f t="shared" si="110"/>
        <v>0</v>
      </c>
      <c r="W226" s="25">
        <f t="shared" si="111"/>
        <v>0</v>
      </c>
      <c r="X226" s="25">
        <f t="shared" si="112"/>
        <v>0</v>
      </c>
      <c r="Y226" s="25">
        <f t="shared" si="113"/>
        <v>0</v>
      </c>
      <c r="Z226" s="25">
        <f t="shared" si="114"/>
        <v>0</v>
      </c>
      <c r="AA226" s="25">
        <f t="shared" si="115"/>
        <v>0</v>
      </c>
      <c r="AB226" s="25">
        <f t="shared" si="116"/>
        <v>0</v>
      </c>
      <c r="AC226" s="25">
        <f t="shared" si="117"/>
        <v>0</v>
      </c>
      <c r="AD226" s="25">
        <f t="shared" si="118"/>
        <v>0</v>
      </c>
      <c r="AE226" s="25">
        <f t="shared" si="119"/>
        <v>0</v>
      </c>
      <c r="AF226" s="27">
        <f t="shared" si="120"/>
        <v>0</v>
      </c>
      <c r="AG226" s="27">
        <f t="shared" si="121"/>
        <v>0</v>
      </c>
      <c r="AH226" s="27">
        <f t="shared" si="122"/>
        <v>0</v>
      </c>
      <c r="AI226" s="27">
        <f t="shared" si="123"/>
        <v>0</v>
      </c>
      <c r="AJ226" s="27">
        <f t="shared" si="124"/>
        <v>0</v>
      </c>
      <c r="AK226" s="26">
        <f>SUM(Tabela4[[#This Row],[1º ano  LP]:[Questionário Contextual Estudante]])</f>
        <v>1302</v>
      </c>
      <c r="AM226">
        <f>IFERROR(IF(VLOOKUP(Tabela4[[#This Row],[Designação]],BW:BX,2,0)="SIM",SUM(AR226:AU226)+(4*(SUM(BH226:BK226))),0),0)</f>
        <v>0</v>
      </c>
      <c r="AN226">
        <f>IFERROR(IF(VLOOKUP(Tabela4[[#This Row],[Designação]],BW:BX,2,0)="SIM",SUM(AV226:BC226)+(4*(SUM(BL226:BS226))),0),0)</f>
        <v>0</v>
      </c>
      <c r="AO226">
        <f>IFERROR(VLOOKUP(Tabela4[[#This Row],[Designação]],BW:BX,2,0),0)</f>
        <v>0</v>
      </c>
      <c r="AP226" t="str">
        <f>IF(Tabela4[[#This Row],[Designação]]=AQ226,"SIM","NÃO")</f>
        <v>SIM</v>
      </c>
      <c r="AQ226" s="38">
        <v>313038</v>
      </c>
      <c r="AR226">
        <v>89</v>
      </c>
      <c r="AS226">
        <v>143</v>
      </c>
      <c r="AT226">
        <v>128</v>
      </c>
      <c r="AU226">
        <v>94</v>
      </c>
      <c r="AV226">
        <v>101</v>
      </c>
      <c r="BD226">
        <v>555</v>
      </c>
      <c r="BF226" t="str">
        <f t="shared" si="125"/>
        <v>sim</v>
      </c>
      <c r="BG226" s="38">
        <v>313038</v>
      </c>
      <c r="BH226">
        <v>3</v>
      </c>
      <c r="BI226">
        <v>5</v>
      </c>
      <c r="BJ226">
        <v>4</v>
      </c>
      <c r="BK226">
        <v>3</v>
      </c>
      <c r="BL226">
        <v>3</v>
      </c>
      <c r="BT226">
        <v>18</v>
      </c>
    </row>
    <row r="227" spans="2:72" x14ac:dyDescent="0.25">
      <c r="B227" s="22">
        <v>3</v>
      </c>
      <c r="C227" s="23">
        <v>313040</v>
      </c>
      <c r="D227" s="24" t="s">
        <v>260</v>
      </c>
      <c r="E227" s="25">
        <f t="shared" si="95"/>
        <v>0</v>
      </c>
      <c r="F227" s="25">
        <f>Tabela4[[#This Row],[1º ano  LP]]</f>
        <v>0</v>
      </c>
      <c r="G227" s="27">
        <f t="shared" si="96"/>
        <v>0</v>
      </c>
      <c r="H227" s="27">
        <f>Tabela4[[#This Row],[1º ano - APLICADOR LP]]</f>
        <v>0</v>
      </c>
      <c r="I227" s="25">
        <f t="shared" si="97"/>
        <v>0</v>
      </c>
      <c r="J227" s="25">
        <f t="shared" si="98"/>
        <v>0</v>
      </c>
      <c r="K227" s="27">
        <f t="shared" si="99"/>
        <v>0</v>
      </c>
      <c r="L227" s="27">
        <f t="shared" si="100"/>
        <v>0</v>
      </c>
      <c r="M227" s="25">
        <f t="shared" si="101"/>
        <v>0</v>
      </c>
      <c r="N227" s="25">
        <f t="shared" si="102"/>
        <v>0</v>
      </c>
      <c r="O227" s="27">
        <f t="shared" si="103"/>
        <v>0</v>
      </c>
      <c r="P227" s="27">
        <f t="shared" si="104"/>
        <v>0</v>
      </c>
      <c r="Q227" s="25">
        <f t="shared" si="105"/>
        <v>0</v>
      </c>
      <c r="R227" s="25">
        <f t="shared" si="106"/>
        <v>0</v>
      </c>
      <c r="S227" s="25">
        <f t="shared" si="107"/>
        <v>0</v>
      </c>
      <c r="T227" s="25">
        <f t="shared" si="108"/>
        <v>0</v>
      </c>
      <c r="U227" s="25">
        <f t="shared" si="109"/>
        <v>111</v>
      </c>
      <c r="V227" s="25">
        <f t="shared" si="110"/>
        <v>111</v>
      </c>
      <c r="W227" s="25">
        <f t="shared" si="111"/>
        <v>84</v>
      </c>
      <c r="X227" s="25">
        <f t="shared" si="112"/>
        <v>84</v>
      </c>
      <c r="Y227" s="25">
        <f t="shared" si="113"/>
        <v>81</v>
      </c>
      <c r="Z227" s="25">
        <f t="shared" si="114"/>
        <v>81</v>
      </c>
      <c r="AA227" s="25">
        <f t="shared" si="115"/>
        <v>83</v>
      </c>
      <c r="AB227" s="25">
        <f t="shared" si="116"/>
        <v>83</v>
      </c>
      <c r="AC227" s="25">
        <f t="shared" si="117"/>
        <v>0</v>
      </c>
      <c r="AD227" s="25">
        <f t="shared" si="118"/>
        <v>0</v>
      </c>
      <c r="AE227" s="25">
        <f t="shared" si="119"/>
        <v>50</v>
      </c>
      <c r="AF227" s="27">
        <f t="shared" si="120"/>
        <v>50</v>
      </c>
      <c r="AG227" s="27">
        <f t="shared" si="121"/>
        <v>30</v>
      </c>
      <c r="AH227" s="27">
        <f t="shared" si="122"/>
        <v>30</v>
      </c>
      <c r="AI227" s="27">
        <f t="shared" si="123"/>
        <v>0</v>
      </c>
      <c r="AJ227" s="27">
        <f t="shared" si="124"/>
        <v>0</v>
      </c>
      <c r="AK227" s="26">
        <f>SUM(Tabela4[[#This Row],[1º ano  LP]:[Questionário Contextual Estudante]])</f>
        <v>878</v>
      </c>
      <c r="AM227">
        <f>IFERROR(IF(VLOOKUP(Tabela4[[#This Row],[Designação]],BW:BX,2,0)="SIM",SUM(AR227:AU227)+(4*(SUM(BH227:BK227))),0),0)</f>
        <v>0</v>
      </c>
      <c r="AN227">
        <f>IFERROR(IF(VLOOKUP(Tabela4[[#This Row],[Designação]],BW:BX,2,0)="SIM",SUM(AV227:BC227)+(4*(SUM(BL227:BS227))),0),0)</f>
        <v>0</v>
      </c>
      <c r="AO227">
        <f>IFERROR(VLOOKUP(Tabela4[[#This Row],[Designação]],BW:BX,2,0),0)</f>
        <v>0</v>
      </c>
      <c r="AP227" t="str">
        <f>IF(Tabela4[[#This Row],[Designação]]=AQ227,"SIM","NÃO")</f>
        <v>SIM</v>
      </c>
      <c r="AQ227" s="38">
        <v>313040</v>
      </c>
      <c r="AW227">
        <v>99</v>
      </c>
      <c r="AX227">
        <v>76</v>
      </c>
      <c r="AY227">
        <v>73</v>
      </c>
      <c r="AZ227">
        <v>75</v>
      </c>
      <c r="BB227">
        <v>42</v>
      </c>
      <c r="BC227">
        <v>26</v>
      </c>
      <c r="BD227">
        <v>391</v>
      </c>
      <c r="BF227" t="str">
        <f t="shared" si="125"/>
        <v>sim</v>
      </c>
      <c r="BG227" s="38">
        <v>313040</v>
      </c>
      <c r="BM227">
        <v>3</v>
      </c>
      <c r="BN227">
        <v>2</v>
      </c>
      <c r="BO227">
        <v>2</v>
      </c>
      <c r="BP227">
        <v>2</v>
      </c>
      <c r="BR227">
        <v>2</v>
      </c>
      <c r="BS227">
        <v>1</v>
      </c>
      <c r="BT227">
        <v>12</v>
      </c>
    </row>
    <row r="228" spans="2:72" x14ac:dyDescent="0.25">
      <c r="B228" s="22">
        <v>3</v>
      </c>
      <c r="C228" s="23">
        <v>313041</v>
      </c>
      <c r="D228" s="24" t="s">
        <v>261</v>
      </c>
      <c r="E228" s="25">
        <f t="shared" si="95"/>
        <v>34</v>
      </c>
      <c r="F228" s="25">
        <f>Tabela4[[#This Row],[1º ano  LP]]</f>
        <v>34</v>
      </c>
      <c r="G228" s="27">
        <f t="shared" si="96"/>
        <v>2</v>
      </c>
      <c r="H228" s="27">
        <f>Tabela4[[#This Row],[1º ano - APLICADOR LP]]</f>
        <v>2</v>
      </c>
      <c r="I228" s="25">
        <f t="shared" si="97"/>
        <v>88</v>
      </c>
      <c r="J228" s="25">
        <f t="shared" si="98"/>
        <v>88</v>
      </c>
      <c r="K228" s="27">
        <f t="shared" si="99"/>
        <v>6</v>
      </c>
      <c r="L228" s="27">
        <f t="shared" si="100"/>
        <v>6</v>
      </c>
      <c r="M228" s="25">
        <f t="shared" si="101"/>
        <v>94</v>
      </c>
      <c r="N228" s="25">
        <f t="shared" si="102"/>
        <v>94</v>
      </c>
      <c r="O228" s="27">
        <f t="shared" si="103"/>
        <v>6</v>
      </c>
      <c r="P228" s="27">
        <f t="shared" si="104"/>
        <v>6</v>
      </c>
      <c r="Q228" s="25">
        <f t="shared" si="105"/>
        <v>76</v>
      </c>
      <c r="R228" s="25">
        <f t="shared" si="106"/>
        <v>76</v>
      </c>
      <c r="S228" s="25">
        <f t="shared" si="107"/>
        <v>64</v>
      </c>
      <c r="T228" s="25">
        <f t="shared" si="108"/>
        <v>64</v>
      </c>
      <c r="U228" s="25">
        <f t="shared" si="109"/>
        <v>0</v>
      </c>
      <c r="V228" s="25">
        <f t="shared" si="110"/>
        <v>0</v>
      </c>
      <c r="W228" s="25">
        <f t="shared" si="111"/>
        <v>0</v>
      </c>
      <c r="X228" s="25">
        <f t="shared" si="112"/>
        <v>0</v>
      </c>
      <c r="Y228" s="25">
        <f t="shared" si="113"/>
        <v>0</v>
      </c>
      <c r="Z228" s="25">
        <f t="shared" si="114"/>
        <v>0</v>
      </c>
      <c r="AA228" s="25">
        <f t="shared" si="115"/>
        <v>0</v>
      </c>
      <c r="AB228" s="25">
        <f t="shared" si="116"/>
        <v>0</v>
      </c>
      <c r="AC228" s="25">
        <f t="shared" si="117"/>
        <v>0</v>
      </c>
      <c r="AD228" s="25">
        <f t="shared" si="118"/>
        <v>0</v>
      </c>
      <c r="AE228" s="25">
        <f t="shared" si="119"/>
        <v>0</v>
      </c>
      <c r="AF228" s="27">
        <f t="shared" si="120"/>
        <v>0</v>
      </c>
      <c r="AG228" s="27">
        <f t="shared" si="121"/>
        <v>0</v>
      </c>
      <c r="AH228" s="27">
        <f t="shared" si="122"/>
        <v>0</v>
      </c>
      <c r="AI228" s="27">
        <f t="shared" si="123"/>
        <v>0</v>
      </c>
      <c r="AJ228" s="27">
        <f t="shared" si="124"/>
        <v>0</v>
      </c>
      <c r="AK228" s="26">
        <f>SUM(Tabela4[[#This Row],[1º ano  LP]:[Questionário Contextual Estudante]])</f>
        <v>740</v>
      </c>
      <c r="AM228">
        <f>IFERROR(IF(VLOOKUP(Tabela4[[#This Row],[Designação]],BW:BX,2,0)="SIM",SUM(AR228:AU228)+(4*(SUM(BH228:BK228))),0),0)</f>
        <v>0</v>
      </c>
      <c r="AN228">
        <f>IFERROR(IF(VLOOKUP(Tabela4[[#This Row],[Designação]],BW:BX,2,0)="SIM",SUM(AV228:BC228)+(4*(SUM(BL228:BS228))),0),0)</f>
        <v>0</v>
      </c>
      <c r="AO228">
        <f>IFERROR(VLOOKUP(Tabela4[[#This Row],[Designação]],BW:BX,2,0),0)</f>
        <v>0</v>
      </c>
      <c r="AP228" t="str">
        <f>IF(Tabela4[[#This Row],[Designação]]=AQ228,"SIM","NÃO")</f>
        <v>SIM</v>
      </c>
      <c r="AQ228" s="38">
        <v>313041</v>
      </c>
      <c r="AR228">
        <v>30</v>
      </c>
      <c r="AS228">
        <v>76</v>
      </c>
      <c r="AT228">
        <v>82</v>
      </c>
      <c r="AU228">
        <v>68</v>
      </c>
      <c r="AV228">
        <v>56</v>
      </c>
      <c r="BD228">
        <v>312</v>
      </c>
      <c r="BF228" t="str">
        <f t="shared" si="125"/>
        <v>sim</v>
      </c>
      <c r="BG228" s="38">
        <v>313041</v>
      </c>
      <c r="BH228">
        <v>1</v>
      </c>
      <c r="BI228">
        <v>3</v>
      </c>
      <c r="BJ228">
        <v>3</v>
      </c>
      <c r="BK228">
        <v>2</v>
      </c>
      <c r="BL228">
        <v>2</v>
      </c>
      <c r="BT228">
        <v>11</v>
      </c>
    </row>
    <row r="229" spans="2:72" x14ac:dyDescent="0.25">
      <c r="B229" s="22">
        <v>3</v>
      </c>
      <c r="C229" s="23">
        <v>313042</v>
      </c>
      <c r="D229" s="24" t="s">
        <v>262</v>
      </c>
      <c r="E229" s="25">
        <f t="shared" si="95"/>
        <v>0</v>
      </c>
      <c r="F229" s="25">
        <f>Tabela4[[#This Row],[1º ano  LP]]</f>
        <v>0</v>
      </c>
      <c r="G229" s="27">
        <f t="shared" si="96"/>
        <v>0</v>
      </c>
      <c r="H229" s="27">
        <f>Tabela4[[#This Row],[1º ano - APLICADOR LP]]</f>
        <v>0</v>
      </c>
      <c r="I229" s="25">
        <f t="shared" si="97"/>
        <v>0</v>
      </c>
      <c r="J229" s="25">
        <f t="shared" si="98"/>
        <v>0</v>
      </c>
      <c r="K229" s="27">
        <f t="shared" si="99"/>
        <v>0</v>
      </c>
      <c r="L229" s="27">
        <f t="shared" si="100"/>
        <v>0</v>
      </c>
      <c r="M229" s="25">
        <f t="shared" si="101"/>
        <v>0</v>
      </c>
      <c r="N229" s="25">
        <f t="shared" si="102"/>
        <v>0</v>
      </c>
      <c r="O229" s="27">
        <f t="shared" si="103"/>
        <v>0</v>
      </c>
      <c r="P229" s="27">
        <f t="shared" si="104"/>
        <v>0</v>
      </c>
      <c r="Q229" s="25">
        <f t="shared" si="105"/>
        <v>0</v>
      </c>
      <c r="R229" s="25">
        <f t="shared" si="106"/>
        <v>0</v>
      </c>
      <c r="S229" s="25">
        <f t="shared" si="107"/>
        <v>0</v>
      </c>
      <c r="T229" s="25">
        <f t="shared" si="108"/>
        <v>0</v>
      </c>
      <c r="U229" s="25">
        <f t="shared" si="109"/>
        <v>69</v>
      </c>
      <c r="V229" s="25">
        <f t="shared" si="110"/>
        <v>69</v>
      </c>
      <c r="W229" s="25">
        <f t="shared" si="111"/>
        <v>66</v>
      </c>
      <c r="X229" s="25">
        <f t="shared" si="112"/>
        <v>66</v>
      </c>
      <c r="Y229" s="25">
        <f t="shared" si="113"/>
        <v>68</v>
      </c>
      <c r="Z229" s="25">
        <f t="shared" si="114"/>
        <v>68</v>
      </c>
      <c r="AA229" s="25">
        <f t="shared" si="115"/>
        <v>66</v>
      </c>
      <c r="AB229" s="25">
        <f t="shared" si="116"/>
        <v>66</v>
      </c>
      <c r="AC229" s="25">
        <f t="shared" si="117"/>
        <v>0</v>
      </c>
      <c r="AD229" s="25">
        <f t="shared" si="118"/>
        <v>0</v>
      </c>
      <c r="AE229" s="25">
        <f t="shared" si="119"/>
        <v>0</v>
      </c>
      <c r="AF229" s="27">
        <f t="shared" si="120"/>
        <v>0</v>
      </c>
      <c r="AG229" s="27">
        <f t="shared" si="121"/>
        <v>0</v>
      </c>
      <c r="AH229" s="27">
        <f t="shared" si="122"/>
        <v>0</v>
      </c>
      <c r="AI229" s="27">
        <f t="shared" si="123"/>
        <v>0</v>
      </c>
      <c r="AJ229" s="27">
        <f t="shared" si="124"/>
        <v>0</v>
      </c>
      <c r="AK229" s="26">
        <f>SUM(Tabela4[[#This Row],[1º ano  LP]:[Questionário Contextual Estudante]])</f>
        <v>538</v>
      </c>
      <c r="AM229">
        <f>IFERROR(IF(VLOOKUP(Tabela4[[#This Row],[Designação]],BW:BX,2,0)="SIM",SUM(AR229:AU229)+(4*(SUM(BH229:BK229))),0),0)</f>
        <v>0</v>
      </c>
      <c r="AN229">
        <f>IFERROR(IF(VLOOKUP(Tabela4[[#This Row],[Designação]],BW:BX,2,0)="SIM",SUM(AV229:BC229)+(4*(SUM(BL229:BS229))),0),0)</f>
        <v>0</v>
      </c>
      <c r="AO229">
        <f>IFERROR(VLOOKUP(Tabela4[[#This Row],[Designação]],BW:BX,2,0),0)</f>
        <v>0</v>
      </c>
      <c r="AP229" t="str">
        <f>IF(Tabela4[[#This Row],[Designação]]=AQ229,"SIM","NÃO")</f>
        <v>SIM</v>
      </c>
      <c r="AQ229" s="38">
        <v>313042</v>
      </c>
      <c r="AW229">
        <v>61</v>
      </c>
      <c r="AX229">
        <v>58</v>
      </c>
      <c r="AY229">
        <v>60</v>
      </c>
      <c r="AZ229">
        <v>58</v>
      </c>
      <c r="BD229">
        <v>237</v>
      </c>
      <c r="BF229" t="str">
        <f t="shared" si="125"/>
        <v>sim</v>
      </c>
      <c r="BG229" s="38">
        <v>313042</v>
      </c>
      <c r="BM229">
        <v>2</v>
      </c>
      <c r="BN229">
        <v>2</v>
      </c>
      <c r="BO229">
        <v>2</v>
      </c>
      <c r="BP229">
        <v>2</v>
      </c>
      <c r="BT229">
        <v>8</v>
      </c>
    </row>
    <row r="230" spans="2:72" x14ac:dyDescent="0.25">
      <c r="B230" s="22">
        <v>3</v>
      </c>
      <c r="C230" s="23">
        <v>313043</v>
      </c>
      <c r="D230" s="24" t="s">
        <v>263</v>
      </c>
      <c r="E230" s="25">
        <f t="shared" si="95"/>
        <v>32</v>
      </c>
      <c r="F230" s="25">
        <f>Tabela4[[#This Row],[1º ano  LP]]</f>
        <v>32</v>
      </c>
      <c r="G230" s="27">
        <f t="shared" si="96"/>
        <v>2</v>
      </c>
      <c r="H230" s="27">
        <f>Tabela4[[#This Row],[1º ano - APLICADOR LP]]</f>
        <v>2</v>
      </c>
      <c r="I230" s="25">
        <f t="shared" si="97"/>
        <v>33</v>
      </c>
      <c r="J230" s="25">
        <f t="shared" si="98"/>
        <v>33</v>
      </c>
      <c r="K230" s="27">
        <f t="shared" si="99"/>
        <v>2</v>
      </c>
      <c r="L230" s="27">
        <f t="shared" si="100"/>
        <v>2</v>
      </c>
      <c r="M230" s="25">
        <f t="shared" si="101"/>
        <v>35</v>
      </c>
      <c r="N230" s="25">
        <f t="shared" si="102"/>
        <v>35</v>
      </c>
      <c r="O230" s="27">
        <f t="shared" si="103"/>
        <v>2</v>
      </c>
      <c r="P230" s="27">
        <f t="shared" si="104"/>
        <v>2</v>
      </c>
      <c r="Q230" s="25">
        <f t="shared" si="105"/>
        <v>34</v>
      </c>
      <c r="R230" s="25">
        <f t="shared" si="106"/>
        <v>34</v>
      </c>
      <c r="S230" s="25">
        <f t="shared" si="107"/>
        <v>37</v>
      </c>
      <c r="T230" s="25">
        <f t="shared" si="108"/>
        <v>37</v>
      </c>
      <c r="U230" s="25">
        <f t="shared" si="109"/>
        <v>0</v>
      </c>
      <c r="V230" s="25">
        <f t="shared" si="110"/>
        <v>0</v>
      </c>
      <c r="W230" s="25">
        <f t="shared" si="111"/>
        <v>0</v>
      </c>
      <c r="X230" s="25">
        <f t="shared" si="112"/>
        <v>0</v>
      </c>
      <c r="Y230" s="25">
        <f t="shared" si="113"/>
        <v>0</v>
      </c>
      <c r="Z230" s="25">
        <f t="shared" si="114"/>
        <v>0</v>
      </c>
      <c r="AA230" s="25">
        <f t="shared" si="115"/>
        <v>0</v>
      </c>
      <c r="AB230" s="25">
        <f t="shared" si="116"/>
        <v>0</v>
      </c>
      <c r="AC230" s="25">
        <f t="shared" si="117"/>
        <v>0</v>
      </c>
      <c r="AD230" s="25">
        <f t="shared" si="118"/>
        <v>0</v>
      </c>
      <c r="AE230" s="25">
        <f t="shared" si="119"/>
        <v>0</v>
      </c>
      <c r="AF230" s="27">
        <f t="shared" si="120"/>
        <v>0</v>
      </c>
      <c r="AG230" s="27">
        <f t="shared" si="121"/>
        <v>0</v>
      </c>
      <c r="AH230" s="27">
        <f t="shared" si="122"/>
        <v>0</v>
      </c>
      <c r="AI230" s="27">
        <f t="shared" si="123"/>
        <v>0</v>
      </c>
      <c r="AJ230" s="27">
        <f t="shared" si="124"/>
        <v>0</v>
      </c>
      <c r="AK230" s="26">
        <f>SUM(Tabela4[[#This Row],[1º ano  LP]:[Questionário Contextual Estudante]])</f>
        <v>354</v>
      </c>
      <c r="AM230">
        <f>IFERROR(IF(VLOOKUP(Tabela4[[#This Row],[Designação]],BW:BX,2,0)="SIM",SUM(AR230:AU230)+(4*(SUM(BH230:BK230))),0),0)</f>
        <v>0</v>
      </c>
      <c r="AN230">
        <f>IFERROR(IF(VLOOKUP(Tabela4[[#This Row],[Designação]],BW:BX,2,0)="SIM",SUM(AV230:BC230)+(4*(SUM(BL230:BS230))),0),0)</f>
        <v>0</v>
      </c>
      <c r="AO230">
        <f>IFERROR(VLOOKUP(Tabela4[[#This Row],[Designação]],BW:BX,2,0),0)</f>
        <v>0</v>
      </c>
      <c r="AP230" t="str">
        <f>IF(Tabela4[[#This Row],[Designação]]=AQ230,"SIM","NÃO")</f>
        <v>SIM</v>
      </c>
      <c r="AQ230" s="38">
        <v>313043</v>
      </c>
      <c r="AR230">
        <v>28</v>
      </c>
      <c r="AS230">
        <v>29</v>
      </c>
      <c r="AT230">
        <v>31</v>
      </c>
      <c r="AU230">
        <v>30</v>
      </c>
      <c r="AV230">
        <v>33</v>
      </c>
      <c r="BD230">
        <v>151</v>
      </c>
      <c r="BF230" t="str">
        <f t="shared" si="125"/>
        <v>sim</v>
      </c>
      <c r="BG230" s="38">
        <v>313043</v>
      </c>
      <c r="BH230">
        <v>1</v>
      </c>
      <c r="BI230">
        <v>1</v>
      </c>
      <c r="BJ230">
        <v>1</v>
      </c>
      <c r="BK230">
        <v>1</v>
      </c>
      <c r="BL230">
        <v>1</v>
      </c>
      <c r="BT230">
        <v>5</v>
      </c>
    </row>
    <row r="231" spans="2:72" x14ac:dyDescent="0.25">
      <c r="B231" s="22">
        <v>3</v>
      </c>
      <c r="C231" s="23">
        <v>313044</v>
      </c>
      <c r="D231" s="24" t="s">
        <v>264</v>
      </c>
      <c r="E231" s="25">
        <f t="shared" si="95"/>
        <v>63</v>
      </c>
      <c r="F231" s="25">
        <f>Tabela4[[#This Row],[1º ano  LP]]</f>
        <v>63</v>
      </c>
      <c r="G231" s="27">
        <f t="shared" si="96"/>
        <v>4</v>
      </c>
      <c r="H231" s="27">
        <f>Tabela4[[#This Row],[1º ano - APLICADOR LP]]</f>
        <v>4</v>
      </c>
      <c r="I231" s="25">
        <f t="shared" si="97"/>
        <v>90</v>
      </c>
      <c r="J231" s="25">
        <f t="shared" si="98"/>
        <v>90</v>
      </c>
      <c r="K231" s="27">
        <f t="shared" si="99"/>
        <v>6</v>
      </c>
      <c r="L231" s="27">
        <f t="shared" si="100"/>
        <v>6</v>
      </c>
      <c r="M231" s="25">
        <f t="shared" si="101"/>
        <v>102</v>
      </c>
      <c r="N231" s="25">
        <f t="shared" si="102"/>
        <v>102</v>
      </c>
      <c r="O231" s="27">
        <f t="shared" si="103"/>
        <v>6</v>
      </c>
      <c r="P231" s="27">
        <f t="shared" si="104"/>
        <v>6</v>
      </c>
      <c r="Q231" s="25">
        <f t="shared" si="105"/>
        <v>73</v>
      </c>
      <c r="R231" s="25">
        <f t="shared" si="106"/>
        <v>73</v>
      </c>
      <c r="S231" s="25">
        <f t="shared" si="107"/>
        <v>70</v>
      </c>
      <c r="T231" s="25">
        <f t="shared" si="108"/>
        <v>70</v>
      </c>
      <c r="U231" s="25">
        <f t="shared" si="109"/>
        <v>58</v>
      </c>
      <c r="V231" s="25">
        <f t="shared" si="110"/>
        <v>58</v>
      </c>
      <c r="W231" s="25">
        <f t="shared" si="111"/>
        <v>0</v>
      </c>
      <c r="X231" s="25">
        <f t="shared" si="112"/>
        <v>0</v>
      </c>
      <c r="Y231" s="25">
        <f t="shared" si="113"/>
        <v>42</v>
      </c>
      <c r="Z231" s="25">
        <f t="shared" si="114"/>
        <v>42</v>
      </c>
      <c r="AA231" s="25">
        <f t="shared" si="115"/>
        <v>36</v>
      </c>
      <c r="AB231" s="25">
        <f t="shared" si="116"/>
        <v>36</v>
      </c>
      <c r="AC231" s="25">
        <f t="shared" si="117"/>
        <v>0</v>
      </c>
      <c r="AD231" s="25">
        <f t="shared" si="118"/>
        <v>0</v>
      </c>
      <c r="AE231" s="25">
        <f t="shared" si="119"/>
        <v>35</v>
      </c>
      <c r="AF231" s="27">
        <f t="shared" si="120"/>
        <v>35</v>
      </c>
      <c r="AG231" s="27">
        <f t="shared" si="121"/>
        <v>0</v>
      </c>
      <c r="AH231" s="27">
        <f t="shared" si="122"/>
        <v>0</v>
      </c>
      <c r="AI231" s="27">
        <f t="shared" si="123"/>
        <v>0</v>
      </c>
      <c r="AJ231" s="27">
        <f t="shared" si="124"/>
        <v>0</v>
      </c>
      <c r="AK231" s="26">
        <f>SUM(Tabela4[[#This Row],[1º ano  LP]:[Questionário Contextual Estudante]])</f>
        <v>1170</v>
      </c>
      <c r="AM231">
        <f>IFERROR(IF(VLOOKUP(Tabela4[[#This Row],[Designação]],BW:BX,2,0)="SIM",SUM(AR231:AU231)+(4*(SUM(BH231:BK231))),0),0)</f>
        <v>0</v>
      </c>
      <c r="AN231">
        <f>IFERROR(IF(VLOOKUP(Tabela4[[#This Row],[Designação]],BW:BX,2,0)="SIM",SUM(AV231:BC231)+(4*(SUM(BL231:BS231))),0),0)</f>
        <v>0</v>
      </c>
      <c r="AO231">
        <f>IFERROR(VLOOKUP(Tabela4[[#This Row],[Designação]],BW:BX,2,0),0)</f>
        <v>0</v>
      </c>
      <c r="AP231" t="str">
        <f>IF(Tabela4[[#This Row],[Designação]]=AQ231,"SIM","NÃO")</f>
        <v>SIM</v>
      </c>
      <c r="AQ231" s="38">
        <v>313044</v>
      </c>
      <c r="AR231">
        <v>55</v>
      </c>
      <c r="AS231">
        <v>78</v>
      </c>
      <c r="AT231">
        <v>90</v>
      </c>
      <c r="AU231">
        <v>65</v>
      </c>
      <c r="AV231">
        <v>62</v>
      </c>
      <c r="AW231">
        <v>50</v>
      </c>
      <c r="AY231">
        <v>38</v>
      </c>
      <c r="AZ231">
        <v>32</v>
      </c>
      <c r="BB231">
        <v>31</v>
      </c>
      <c r="BD231">
        <v>501</v>
      </c>
      <c r="BF231" t="str">
        <f t="shared" si="125"/>
        <v>sim</v>
      </c>
      <c r="BG231" s="38">
        <v>313044</v>
      </c>
      <c r="BH231">
        <v>2</v>
      </c>
      <c r="BI231">
        <v>3</v>
      </c>
      <c r="BJ231">
        <v>3</v>
      </c>
      <c r="BK231">
        <v>2</v>
      </c>
      <c r="BL231">
        <v>2</v>
      </c>
      <c r="BM231">
        <v>2</v>
      </c>
      <c r="BO231">
        <v>1</v>
      </c>
      <c r="BP231">
        <v>1</v>
      </c>
      <c r="BR231">
        <v>1</v>
      </c>
      <c r="BT231">
        <v>17</v>
      </c>
    </row>
    <row r="232" spans="2:72" x14ac:dyDescent="0.25">
      <c r="B232" s="22">
        <v>3</v>
      </c>
      <c r="C232" s="23">
        <v>313046</v>
      </c>
      <c r="D232" s="24" t="s">
        <v>265</v>
      </c>
      <c r="E232" s="25">
        <f t="shared" si="95"/>
        <v>0</v>
      </c>
      <c r="F232" s="25">
        <f>Tabela4[[#This Row],[1º ano  LP]]</f>
        <v>0</v>
      </c>
      <c r="G232" s="27">
        <f t="shared" si="96"/>
        <v>0</v>
      </c>
      <c r="H232" s="27">
        <f>Tabela4[[#This Row],[1º ano - APLICADOR LP]]</f>
        <v>0</v>
      </c>
      <c r="I232" s="25">
        <f t="shared" si="97"/>
        <v>0</v>
      </c>
      <c r="J232" s="25">
        <f t="shared" si="98"/>
        <v>0</v>
      </c>
      <c r="K232" s="27">
        <f t="shared" si="99"/>
        <v>0</v>
      </c>
      <c r="L232" s="27">
        <f t="shared" si="100"/>
        <v>0</v>
      </c>
      <c r="M232" s="25">
        <f t="shared" si="101"/>
        <v>0</v>
      </c>
      <c r="N232" s="25">
        <f t="shared" si="102"/>
        <v>0</v>
      </c>
      <c r="O232" s="27">
        <f t="shared" si="103"/>
        <v>0</v>
      </c>
      <c r="P232" s="27">
        <f t="shared" si="104"/>
        <v>0</v>
      </c>
      <c r="Q232" s="25">
        <f t="shared" si="105"/>
        <v>0</v>
      </c>
      <c r="R232" s="25">
        <f t="shared" si="106"/>
        <v>0</v>
      </c>
      <c r="S232" s="25">
        <f t="shared" si="107"/>
        <v>0</v>
      </c>
      <c r="T232" s="25">
        <f t="shared" si="108"/>
        <v>0</v>
      </c>
      <c r="U232" s="25">
        <f t="shared" si="109"/>
        <v>42</v>
      </c>
      <c r="V232" s="25">
        <f t="shared" si="110"/>
        <v>42</v>
      </c>
      <c r="W232" s="25">
        <f t="shared" si="111"/>
        <v>106</v>
      </c>
      <c r="X232" s="25">
        <f t="shared" si="112"/>
        <v>106</v>
      </c>
      <c r="Y232" s="25">
        <f t="shared" si="113"/>
        <v>108</v>
      </c>
      <c r="Z232" s="25">
        <f t="shared" si="114"/>
        <v>108</v>
      </c>
      <c r="AA232" s="25">
        <f t="shared" si="115"/>
        <v>68</v>
      </c>
      <c r="AB232" s="25">
        <f t="shared" si="116"/>
        <v>68</v>
      </c>
      <c r="AC232" s="25">
        <f t="shared" si="117"/>
        <v>0</v>
      </c>
      <c r="AD232" s="25">
        <f t="shared" si="118"/>
        <v>0</v>
      </c>
      <c r="AE232" s="25">
        <f t="shared" si="119"/>
        <v>0</v>
      </c>
      <c r="AF232" s="27">
        <f t="shared" si="120"/>
        <v>0</v>
      </c>
      <c r="AG232" s="27">
        <f t="shared" si="121"/>
        <v>0</v>
      </c>
      <c r="AH232" s="27">
        <f t="shared" si="122"/>
        <v>0</v>
      </c>
      <c r="AI232" s="27">
        <f t="shared" si="123"/>
        <v>0</v>
      </c>
      <c r="AJ232" s="27">
        <f t="shared" si="124"/>
        <v>0</v>
      </c>
      <c r="AK232" s="26">
        <f>SUM(Tabela4[[#This Row],[1º ano  LP]:[Questionário Contextual Estudante]])</f>
        <v>648</v>
      </c>
      <c r="AM232">
        <f>IFERROR(IF(VLOOKUP(Tabela4[[#This Row],[Designação]],BW:BX,2,0)="SIM",SUM(AR232:AU232)+(4*(SUM(BH232:BK232))),0),0)</f>
        <v>0</v>
      </c>
      <c r="AN232">
        <f>IFERROR(IF(VLOOKUP(Tabela4[[#This Row],[Designação]],BW:BX,2,0)="SIM",SUM(AV232:BC232)+(4*(SUM(BL232:BS232))),0),0)</f>
        <v>0</v>
      </c>
      <c r="AO232">
        <f>IFERROR(VLOOKUP(Tabela4[[#This Row],[Designação]],BW:BX,2,0),0)</f>
        <v>0</v>
      </c>
      <c r="AP232" t="str">
        <f>IF(Tabela4[[#This Row],[Designação]]=AQ232,"SIM","NÃO")</f>
        <v>SIM</v>
      </c>
      <c r="AQ232" s="38">
        <v>313046</v>
      </c>
      <c r="AW232">
        <v>38</v>
      </c>
      <c r="AX232">
        <v>94</v>
      </c>
      <c r="AY232">
        <v>96</v>
      </c>
      <c r="AZ232">
        <v>60</v>
      </c>
      <c r="BD232">
        <v>288</v>
      </c>
      <c r="BF232" t="str">
        <f t="shared" si="125"/>
        <v>sim</v>
      </c>
      <c r="BG232" s="38">
        <v>313046</v>
      </c>
      <c r="BM232">
        <v>1</v>
      </c>
      <c r="BN232">
        <v>3</v>
      </c>
      <c r="BO232">
        <v>3</v>
      </c>
      <c r="BP232">
        <v>2</v>
      </c>
      <c r="BT232">
        <v>9</v>
      </c>
    </row>
    <row r="233" spans="2:72" x14ac:dyDescent="0.25">
      <c r="B233" s="22">
        <v>3</v>
      </c>
      <c r="C233" s="23">
        <v>313048</v>
      </c>
      <c r="D233" s="24" t="s">
        <v>266</v>
      </c>
      <c r="E233" s="25">
        <f t="shared" si="95"/>
        <v>26</v>
      </c>
      <c r="F233" s="25">
        <f>Tabela4[[#This Row],[1º ano  LP]]</f>
        <v>26</v>
      </c>
      <c r="G233" s="27">
        <f t="shared" si="96"/>
        <v>2</v>
      </c>
      <c r="H233" s="27">
        <f>Tabela4[[#This Row],[1º ano - APLICADOR LP]]</f>
        <v>2</v>
      </c>
      <c r="I233" s="25">
        <f t="shared" si="97"/>
        <v>89</v>
      </c>
      <c r="J233" s="25">
        <f t="shared" si="98"/>
        <v>89</v>
      </c>
      <c r="K233" s="27">
        <f t="shared" si="99"/>
        <v>8</v>
      </c>
      <c r="L233" s="27">
        <f t="shared" si="100"/>
        <v>8</v>
      </c>
      <c r="M233" s="25">
        <f t="shared" si="101"/>
        <v>36</v>
      </c>
      <c r="N233" s="25">
        <f t="shared" si="102"/>
        <v>36</v>
      </c>
      <c r="O233" s="27">
        <f t="shared" si="103"/>
        <v>4</v>
      </c>
      <c r="P233" s="27">
        <f t="shared" si="104"/>
        <v>4</v>
      </c>
      <c r="Q233" s="25">
        <f t="shared" si="105"/>
        <v>26</v>
      </c>
      <c r="R233" s="25">
        <f t="shared" si="106"/>
        <v>26</v>
      </c>
      <c r="S233" s="25">
        <f t="shared" si="107"/>
        <v>49</v>
      </c>
      <c r="T233" s="25">
        <f t="shared" si="108"/>
        <v>49</v>
      </c>
      <c r="U233" s="25">
        <f t="shared" si="109"/>
        <v>0</v>
      </c>
      <c r="V233" s="25">
        <f t="shared" si="110"/>
        <v>0</v>
      </c>
      <c r="W233" s="25">
        <f t="shared" si="111"/>
        <v>0</v>
      </c>
      <c r="X233" s="25">
        <f t="shared" si="112"/>
        <v>0</v>
      </c>
      <c r="Y233" s="25">
        <f t="shared" si="113"/>
        <v>0</v>
      </c>
      <c r="Z233" s="25">
        <f t="shared" si="114"/>
        <v>0</v>
      </c>
      <c r="AA233" s="25">
        <f t="shared" si="115"/>
        <v>0</v>
      </c>
      <c r="AB233" s="25">
        <f t="shared" si="116"/>
        <v>0</v>
      </c>
      <c r="AC233" s="25">
        <f t="shared" si="117"/>
        <v>0</v>
      </c>
      <c r="AD233" s="25">
        <f t="shared" si="118"/>
        <v>0</v>
      </c>
      <c r="AE233" s="25">
        <f t="shared" si="119"/>
        <v>0</v>
      </c>
      <c r="AF233" s="27">
        <f t="shared" si="120"/>
        <v>0</v>
      </c>
      <c r="AG233" s="27">
        <f t="shared" si="121"/>
        <v>0</v>
      </c>
      <c r="AH233" s="27">
        <f t="shared" si="122"/>
        <v>0</v>
      </c>
      <c r="AI233" s="27">
        <f t="shared" si="123"/>
        <v>177</v>
      </c>
      <c r="AJ233" s="27">
        <f t="shared" si="124"/>
        <v>49</v>
      </c>
      <c r="AK233" s="26">
        <f>SUM(Tabela4[[#This Row],[1º ano  LP]:[Questionário Contextual Estudante]])</f>
        <v>706</v>
      </c>
      <c r="AM233">
        <f>IFERROR(IF(VLOOKUP(Tabela4[[#This Row],[Designação]],BW:BX,2,0)="SIM",SUM(AR233:AU233)+(4*(SUM(BH233:BK233))),0),0)</f>
        <v>177</v>
      </c>
      <c r="AN233">
        <f>IFERROR(IF(VLOOKUP(Tabela4[[#This Row],[Designação]],BW:BX,2,0)="SIM",SUM(AV233:BC233)+(4*(SUM(BL233:BS233))),0),0)</f>
        <v>49</v>
      </c>
      <c r="AO233" t="str">
        <f>IFERROR(VLOOKUP(Tabela4[[#This Row],[Designação]],BW:BX,2,0),0)</f>
        <v>SIM</v>
      </c>
      <c r="AP233" t="str">
        <f>IF(Tabela4[[#This Row],[Designação]]=AQ233,"SIM","NÃO")</f>
        <v>SIM</v>
      </c>
      <c r="AQ233" s="38">
        <v>313048</v>
      </c>
      <c r="AR233">
        <v>22</v>
      </c>
      <c r="AS233">
        <v>73</v>
      </c>
      <c r="AT233">
        <v>28</v>
      </c>
      <c r="AU233">
        <v>22</v>
      </c>
      <c r="AV233">
        <v>41</v>
      </c>
      <c r="BD233">
        <v>186</v>
      </c>
      <c r="BF233" t="str">
        <f t="shared" si="125"/>
        <v>sim</v>
      </c>
      <c r="BG233" s="38">
        <v>313048</v>
      </c>
      <c r="BH233">
        <v>1</v>
      </c>
      <c r="BI233">
        <v>4</v>
      </c>
      <c r="BJ233">
        <v>2</v>
      </c>
      <c r="BK233">
        <v>1</v>
      </c>
      <c r="BL233">
        <v>2</v>
      </c>
      <c r="BT233">
        <v>10</v>
      </c>
    </row>
    <row r="234" spans="2:72" x14ac:dyDescent="0.25">
      <c r="B234" s="22">
        <v>3</v>
      </c>
      <c r="C234" s="23">
        <v>313049</v>
      </c>
      <c r="D234" s="24" t="s">
        <v>267</v>
      </c>
      <c r="E234" s="25">
        <f t="shared" si="95"/>
        <v>115</v>
      </c>
      <c r="F234" s="25">
        <f>Tabela4[[#This Row],[1º ano  LP]]</f>
        <v>115</v>
      </c>
      <c r="G234" s="27">
        <f t="shared" si="96"/>
        <v>6</v>
      </c>
      <c r="H234" s="27">
        <f>Tabela4[[#This Row],[1º ano - APLICADOR LP]]</f>
        <v>6</v>
      </c>
      <c r="I234" s="25">
        <f t="shared" si="97"/>
        <v>94</v>
      </c>
      <c r="J234" s="25">
        <f t="shared" si="98"/>
        <v>94</v>
      </c>
      <c r="K234" s="27">
        <f t="shared" si="99"/>
        <v>6</v>
      </c>
      <c r="L234" s="27">
        <f t="shared" si="100"/>
        <v>6</v>
      </c>
      <c r="M234" s="25">
        <f t="shared" si="101"/>
        <v>137</v>
      </c>
      <c r="N234" s="25">
        <f t="shared" si="102"/>
        <v>137</v>
      </c>
      <c r="O234" s="27">
        <f t="shared" si="103"/>
        <v>8</v>
      </c>
      <c r="P234" s="27">
        <f t="shared" si="104"/>
        <v>8</v>
      </c>
      <c r="Q234" s="25">
        <f t="shared" si="105"/>
        <v>76</v>
      </c>
      <c r="R234" s="25">
        <f t="shared" si="106"/>
        <v>76</v>
      </c>
      <c r="S234" s="25">
        <f t="shared" si="107"/>
        <v>80</v>
      </c>
      <c r="T234" s="25">
        <f t="shared" si="108"/>
        <v>80</v>
      </c>
      <c r="U234" s="25">
        <f t="shared" si="109"/>
        <v>0</v>
      </c>
      <c r="V234" s="25">
        <f t="shared" si="110"/>
        <v>0</v>
      </c>
      <c r="W234" s="25">
        <f t="shared" si="111"/>
        <v>0</v>
      </c>
      <c r="X234" s="25">
        <f t="shared" si="112"/>
        <v>0</v>
      </c>
      <c r="Y234" s="25">
        <f t="shared" si="113"/>
        <v>0</v>
      </c>
      <c r="Z234" s="25">
        <f t="shared" si="114"/>
        <v>0</v>
      </c>
      <c r="AA234" s="25">
        <f t="shared" si="115"/>
        <v>0</v>
      </c>
      <c r="AB234" s="25">
        <f t="shared" si="116"/>
        <v>0</v>
      </c>
      <c r="AC234" s="25">
        <f t="shared" si="117"/>
        <v>0</v>
      </c>
      <c r="AD234" s="25">
        <f t="shared" si="118"/>
        <v>0</v>
      </c>
      <c r="AE234" s="25">
        <f t="shared" si="119"/>
        <v>0</v>
      </c>
      <c r="AF234" s="27">
        <f t="shared" si="120"/>
        <v>0</v>
      </c>
      <c r="AG234" s="27">
        <f t="shared" si="121"/>
        <v>0</v>
      </c>
      <c r="AH234" s="27">
        <f t="shared" si="122"/>
        <v>0</v>
      </c>
      <c r="AI234" s="27">
        <f t="shared" si="123"/>
        <v>0</v>
      </c>
      <c r="AJ234" s="27">
        <f t="shared" si="124"/>
        <v>0</v>
      </c>
      <c r="AK234" s="26">
        <f>SUM(Tabela4[[#This Row],[1º ano  LP]:[Questionário Contextual Estudante]])</f>
        <v>1044</v>
      </c>
      <c r="AM234">
        <f>IFERROR(IF(VLOOKUP(Tabela4[[#This Row],[Designação]],BW:BX,2,0)="SIM",SUM(AR234:AU234)+(4*(SUM(BH234:BK234))),0),0)</f>
        <v>0</v>
      </c>
      <c r="AN234">
        <f>IFERROR(IF(VLOOKUP(Tabela4[[#This Row],[Designação]],BW:BX,2,0)="SIM",SUM(AV234:BC234)+(4*(SUM(BL234:BS234))),0),0)</f>
        <v>0</v>
      </c>
      <c r="AO234">
        <f>IFERROR(VLOOKUP(Tabela4[[#This Row],[Designação]],BW:BX,2,0),0)</f>
        <v>0</v>
      </c>
      <c r="AP234" t="str">
        <f>IF(Tabela4[[#This Row],[Designação]]=AQ234,"SIM","NÃO")</f>
        <v>SIM</v>
      </c>
      <c r="AQ234" s="38">
        <v>313049</v>
      </c>
      <c r="AR234">
        <v>103</v>
      </c>
      <c r="AS234">
        <v>82</v>
      </c>
      <c r="AT234">
        <v>121</v>
      </c>
      <c r="AU234">
        <v>68</v>
      </c>
      <c r="AV234">
        <v>72</v>
      </c>
      <c r="BD234">
        <v>446</v>
      </c>
      <c r="BF234" t="str">
        <f t="shared" si="125"/>
        <v>sim</v>
      </c>
      <c r="BG234" s="38">
        <v>313049</v>
      </c>
      <c r="BH234">
        <v>3</v>
      </c>
      <c r="BI234">
        <v>3</v>
      </c>
      <c r="BJ234">
        <v>4</v>
      </c>
      <c r="BK234">
        <v>2</v>
      </c>
      <c r="BL234">
        <v>2</v>
      </c>
      <c r="BT234">
        <v>14</v>
      </c>
    </row>
    <row r="235" spans="2:72" x14ac:dyDescent="0.25">
      <c r="B235" s="22">
        <v>3</v>
      </c>
      <c r="C235" s="23">
        <v>313051</v>
      </c>
      <c r="D235" s="24" t="s">
        <v>268</v>
      </c>
      <c r="E235" s="25">
        <f t="shared" si="95"/>
        <v>101</v>
      </c>
      <c r="F235" s="25">
        <f>Tabela4[[#This Row],[1º ano  LP]]</f>
        <v>101</v>
      </c>
      <c r="G235" s="27">
        <f t="shared" si="96"/>
        <v>6</v>
      </c>
      <c r="H235" s="27">
        <f>Tabela4[[#This Row],[1º ano - APLICADOR LP]]</f>
        <v>6</v>
      </c>
      <c r="I235" s="25">
        <f t="shared" si="97"/>
        <v>165</v>
      </c>
      <c r="J235" s="25">
        <f t="shared" si="98"/>
        <v>165</v>
      </c>
      <c r="K235" s="27">
        <f t="shared" si="99"/>
        <v>10</v>
      </c>
      <c r="L235" s="27">
        <f t="shared" si="100"/>
        <v>10</v>
      </c>
      <c r="M235" s="25">
        <f t="shared" si="101"/>
        <v>133</v>
      </c>
      <c r="N235" s="25">
        <f t="shared" si="102"/>
        <v>133</v>
      </c>
      <c r="O235" s="27">
        <f t="shared" si="103"/>
        <v>8</v>
      </c>
      <c r="P235" s="27">
        <f t="shared" si="104"/>
        <v>8</v>
      </c>
      <c r="Q235" s="25">
        <f t="shared" si="105"/>
        <v>116</v>
      </c>
      <c r="R235" s="25">
        <f t="shared" si="106"/>
        <v>116</v>
      </c>
      <c r="S235" s="25">
        <f t="shared" si="107"/>
        <v>112</v>
      </c>
      <c r="T235" s="25">
        <f t="shared" si="108"/>
        <v>112</v>
      </c>
      <c r="U235" s="25">
        <f t="shared" si="109"/>
        <v>0</v>
      </c>
      <c r="V235" s="25">
        <f t="shared" si="110"/>
        <v>0</v>
      </c>
      <c r="W235" s="25">
        <f t="shared" si="111"/>
        <v>0</v>
      </c>
      <c r="X235" s="25">
        <f t="shared" si="112"/>
        <v>0</v>
      </c>
      <c r="Y235" s="25">
        <f t="shared" si="113"/>
        <v>0</v>
      </c>
      <c r="Z235" s="25">
        <f t="shared" si="114"/>
        <v>0</v>
      </c>
      <c r="AA235" s="25">
        <f t="shared" si="115"/>
        <v>0</v>
      </c>
      <c r="AB235" s="25">
        <f t="shared" si="116"/>
        <v>0</v>
      </c>
      <c r="AC235" s="25">
        <f t="shared" si="117"/>
        <v>0</v>
      </c>
      <c r="AD235" s="25">
        <f t="shared" si="118"/>
        <v>0</v>
      </c>
      <c r="AE235" s="25">
        <f t="shared" si="119"/>
        <v>0</v>
      </c>
      <c r="AF235" s="27">
        <f t="shared" si="120"/>
        <v>0</v>
      </c>
      <c r="AG235" s="27">
        <f t="shared" si="121"/>
        <v>0</v>
      </c>
      <c r="AH235" s="27">
        <f t="shared" si="122"/>
        <v>0</v>
      </c>
      <c r="AI235" s="27">
        <f t="shared" si="123"/>
        <v>0</v>
      </c>
      <c r="AJ235" s="27">
        <f t="shared" si="124"/>
        <v>0</v>
      </c>
      <c r="AK235" s="26">
        <f>SUM(Tabela4[[#This Row],[1º ano  LP]:[Questionário Contextual Estudante]])</f>
        <v>1302</v>
      </c>
      <c r="AM235">
        <f>IFERROR(IF(VLOOKUP(Tabela4[[#This Row],[Designação]],BW:BX,2,0)="SIM",SUM(AR235:AU235)+(4*(SUM(BH235:BK235))),0),0)</f>
        <v>0</v>
      </c>
      <c r="AN235">
        <f>IFERROR(IF(VLOOKUP(Tabela4[[#This Row],[Designação]],BW:BX,2,0)="SIM",SUM(AV235:BC235)+(4*(SUM(BL235:BS235))),0),0)</f>
        <v>0</v>
      </c>
      <c r="AO235">
        <f>IFERROR(VLOOKUP(Tabela4[[#This Row],[Designação]],BW:BX,2,0),0)</f>
        <v>0</v>
      </c>
      <c r="AP235" t="str">
        <f>IF(Tabela4[[#This Row],[Designação]]=AQ235,"SIM","NÃO")</f>
        <v>SIM</v>
      </c>
      <c r="AQ235" s="38">
        <v>313051</v>
      </c>
      <c r="AR235">
        <v>89</v>
      </c>
      <c r="AS235">
        <v>145</v>
      </c>
      <c r="AT235">
        <v>117</v>
      </c>
      <c r="AU235">
        <v>104</v>
      </c>
      <c r="AV235">
        <v>100</v>
      </c>
      <c r="BD235">
        <v>555</v>
      </c>
      <c r="BF235" t="str">
        <f t="shared" si="125"/>
        <v>sim</v>
      </c>
      <c r="BG235" s="38">
        <v>313051</v>
      </c>
      <c r="BH235">
        <v>3</v>
      </c>
      <c r="BI235">
        <v>5</v>
      </c>
      <c r="BJ235">
        <v>4</v>
      </c>
      <c r="BK235">
        <v>3</v>
      </c>
      <c r="BL235">
        <v>3</v>
      </c>
      <c r="BT235">
        <v>18</v>
      </c>
    </row>
    <row r="236" spans="2:72" x14ac:dyDescent="0.25">
      <c r="B236" s="22">
        <v>3</v>
      </c>
      <c r="C236" s="23">
        <v>313052</v>
      </c>
      <c r="D236" s="24" t="s">
        <v>269</v>
      </c>
      <c r="E236" s="25">
        <f t="shared" si="95"/>
        <v>0</v>
      </c>
      <c r="F236" s="25">
        <f>Tabela4[[#This Row],[1º ano  LP]]</f>
        <v>0</v>
      </c>
      <c r="G236" s="27">
        <f t="shared" si="96"/>
        <v>0</v>
      </c>
      <c r="H236" s="27">
        <f>Tabela4[[#This Row],[1º ano - APLICADOR LP]]</f>
        <v>0</v>
      </c>
      <c r="I236" s="25">
        <f t="shared" si="97"/>
        <v>0</v>
      </c>
      <c r="J236" s="25">
        <f t="shared" si="98"/>
        <v>0</v>
      </c>
      <c r="K236" s="27">
        <f t="shared" si="99"/>
        <v>0</v>
      </c>
      <c r="L236" s="27">
        <f t="shared" si="100"/>
        <v>0</v>
      </c>
      <c r="M236" s="25">
        <f t="shared" si="101"/>
        <v>0</v>
      </c>
      <c r="N236" s="25">
        <f t="shared" si="102"/>
        <v>0</v>
      </c>
      <c r="O236" s="27">
        <f t="shared" si="103"/>
        <v>0</v>
      </c>
      <c r="P236" s="27">
        <f t="shared" si="104"/>
        <v>0</v>
      </c>
      <c r="Q236" s="25">
        <f t="shared" si="105"/>
        <v>0</v>
      </c>
      <c r="R236" s="25">
        <f t="shared" si="106"/>
        <v>0</v>
      </c>
      <c r="S236" s="25">
        <f t="shared" si="107"/>
        <v>0</v>
      </c>
      <c r="T236" s="25">
        <f t="shared" si="108"/>
        <v>0</v>
      </c>
      <c r="U236" s="25">
        <f t="shared" si="109"/>
        <v>193</v>
      </c>
      <c r="V236" s="25">
        <f t="shared" si="110"/>
        <v>193</v>
      </c>
      <c r="W236" s="25">
        <f t="shared" si="111"/>
        <v>188</v>
      </c>
      <c r="X236" s="25">
        <f t="shared" si="112"/>
        <v>188</v>
      </c>
      <c r="Y236" s="25">
        <f t="shared" si="113"/>
        <v>125</v>
      </c>
      <c r="Z236" s="25">
        <f t="shared" si="114"/>
        <v>125</v>
      </c>
      <c r="AA236" s="25">
        <f t="shared" si="115"/>
        <v>137</v>
      </c>
      <c r="AB236" s="25">
        <f t="shared" si="116"/>
        <v>137</v>
      </c>
      <c r="AC236" s="25">
        <f t="shared" si="117"/>
        <v>0</v>
      </c>
      <c r="AD236" s="25">
        <f t="shared" si="118"/>
        <v>0</v>
      </c>
      <c r="AE236" s="25">
        <f t="shared" si="119"/>
        <v>34</v>
      </c>
      <c r="AF236" s="27">
        <f t="shared" si="120"/>
        <v>34</v>
      </c>
      <c r="AG236" s="27">
        <f t="shared" si="121"/>
        <v>33</v>
      </c>
      <c r="AH236" s="27">
        <f t="shared" si="122"/>
        <v>33</v>
      </c>
      <c r="AI236" s="27">
        <f t="shared" si="123"/>
        <v>0</v>
      </c>
      <c r="AJ236" s="27">
        <f t="shared" si="124"/>
        <v>0</v>
      </c>
      <c r="AK236" s="26">
        <f>SUM(Tabela4[[#This Row],[1º ano  LP]:[Questionário Contextual Estudante]])</f>
        <v>1420</v>
      </c>
      <c r="AM236">
        <f>IFERROR(IF(VLOOKUP(Tabela4[[#This Row],[Designação]],BW:BX,2,0)="SIM",SUM(AR236:AU236)+(4*(SUM(BH236:BK236))),0),0)</f>
        <v>0</v>
      </c>
      <c r="AN236">
        <f>IFERROR(IF(VLOOKUP(Tabela4[[#This Row],[Designação]],BW:BX,2,0)="SIM",SUM(AV236:BC236)+(4*(SUM(BL236:BS236))),0),0)</f>
        <v>0</v>
      </c>
      <c r="AO236">
        <f>IFERROR(VLOOKUP(Tabela4[[#This Row],[Designação]],BW:BX,2,0),0)</f>
        <v>0</v>
      </c>
      <c r="AP236" t="str">
        <f>IF(Tabela4[[#This Row],[Designação]]=AQ236,"SIM","NÃO")</f>
        <v>SIM</v>
      </c>
      <c r="AQ236" s="38">
        <v>313052</v>
      </c>
      <c r="AW236">
        <v>173</v>
      </c>
      <c r="AX236">
        <v>168</v>
      </c>
      <c r="AY236">
        <v>113</v>
      </c>
      <c r="AZ236">
        <v>125</v>
      </c>
      <c r="BB236">
        <v>30</v>
      </c>
      <c r="BC236">
        <v>29</v>
      </c>
      <c r="BD236">
        <v>638</v>
      </c>
      <c r="BF236" t="str">
        <f t="shared" si="125"/>
        <v>sim</v>
      </c>
      <c r="BG236" s="38">
        <v>313052</v>
      </c>
      <c r="BM236">
        <v>5</v>
      </c>
      <c r="BN236">
        <v>5</v>
      </c>
      <c r="BO236">
        <v>3</v>
      </c>
      <c r="BP236">
        <v>3</v>
      </c>
      <c r="BR236">
        <v>1</v>
      </c>
      <c r="BS236">
        <v>1</v>
      </c>
      <c r="BT236">
        <v>18</v>
      </c>
    </row>
    <row r="237" spans="2:72" x14ac:dyDescent="0.25">
      <c r="B237" s="22">
        <v>3</v>
      </c>
      <c r="C237" s="23">
        <v>313053</v>
      </c>
      <c r="D237" s="24" t="s">
        <v>270</v>
      </c>
      <c r="E237" s="25">
        <f t="shared" si="95"/>
        <v>87</v>
      </c>
      <c r="F237" s="25">
        <f>Tabela4[[#This Row],[1º ano  LP]]</f>
        <v>87</v>
      </c>
      <c r="G237" s="27">
        <f t="shared" si="96"/>
        <v>6</v>
      </c>
      <c r="H237" s="27">
        <f>Tabela4[[#This Row],[1º ano - APLICADOR LP]]</f>
        <v>6</v>
      </c>
      <c r="I237" s="25">
        <f t="shared" si="97"/>
        <v>102</v>
      </c>
      <c r="J237" s="25">
        <f t="shared" si="98"/>
        <v>102</v>
      </c>
      <c r="K237" s="27">
        <f t="shared" si="99"/>
        <v>6</v>
      </c>
      <c r="L237" s="27">
        <f t="shared" si="100"/>
        <v>6</v>
      </c>
      <c r="M237" s="25">
        <f t="shared" si="101"/>
        <v>108</v>
      </c>
      <c r="N237" s="25">
        <f t="shared" si="102"/>
        <v>108</v>
      </c>
      <c r="O237" s="27">
        <f t="shared" si="103"/>
        <v>6</v>
      </c>
      <c r="P237" s="27">
        <f t="shared" si="104"/>
        <v>6</v>
      </c>
      <c r="Q237" s="25">
        <f t="shared" si="105"/>
        <v>107</v>
      </c>
      <c r="R237" s="25">
        <f t="shared" si="106"/>
        <v>107</v>
      </c>
      <c r="S237" s="25">
        <f t="shared" si="107"/>
        <v>73</v>
      </c>
      <c r="T237" s="25">
        <f t="shared" si="108"/>
        <v>73</v>
      </c>
      <c r="U237" s="25">
        <f t="shared" si="109"/>
        <v>0</v>
      </c>
      <c r="V237" s="25">
        <f t="shared" si="110"/>
        <v>0</v>
      </c>
      <c r="W237" s="25">
        <f t="shared" si="111"/>
        <v>0</v>
      </c>
      <c r="X237" s="25">
        <f t="shared" si="112"/>
        <v>0</v>
      </c>
      <c r="Y237" s="25">
        <f t="shared" si="113"/>
        <v>0</v>
      </c>
      <c r="Z237" s="25">
        <f t="shared" si="114"/>
        <v>0</v>
      </c>
      <c r="AA237" s="25">
        <f t="shared" si="115"/>
        <v>0</v>
      </c>
      <c r="AB237" s="25">
        <f t="shared" si="116"/>
        <v>0</v>
      </c>
      <c r="AC237" s="25">
        <f t="shared" si="117"/>
        <v>0</v>
      </c>
      <c r="AD237" s="25">
        <f t="shared" si="118"/>
        <v>0</v>
      </c>
      <c r="AE237" s="25">
        <f t="shared" si="119"/>
        <v>0</v>
      </c>
      <c r="AF237" s="27">
        <f t="shared" si="120"/>
        <v>0</v>
      </c>
      <c r="AG237" s="27">
        <f t="shared" si="121"/>
        <v>0</v>
      </c>
      <c r="AH237" s="27">
        <f t="shared" si="122"/>
        <v>0</v>
      </c>
      <c r="AI237" s="27">
        <f t="shared" si="123"/>
        <v>0</v>
      </c>
      <c r="AJ237" s="27">
        <f t="shared" si="124"/>
        <v>0</v>
      </c>
      <c r="AK237" s="26">
        <f>SUM(Tabela4[[#This Row],[1º ano  LP]:[Questionário Contextual Estudante]])</f>
        <v>990</v>
      </c>
      <c r="AM237">
        <f>IFERROR(IF(VLOOKUP(Tabela4[[#This Row],[Designação]],BW:BX,2,0)="SIM",SUM(AR237:AU237)+(4*(SUM(BH237:BK237))),0),0)</f>
        <v>0</v>
      </c>
      <c r="AN237">
        <f>IFERROR(IF(VLOOKUP(Tabela4[[#This Row],[Designação]],BW:BX,2,0)="SIM",SUM(AV237:BC237)+(4*(SUM(BL237:BS237))),0),0)</f>
        <v>0</v>
      </c>
      <c r="AO237">
        <f>IFERROR(VLOOKUP(Tabela4[[#This Row],[Designação]],BW:BX,2,0),0)</f>
        <v>0</v>
      </c>
      <c r="AP237" t="str">
        <f>IF(Tabela4[[#This Row],[Designação]]=AQ237,"SIM","NÃO")</f>
        <v>SIM</v>
      </c>
      <c r="AQ237" s="38">
        <v>313053</v>
      </c>
      <c r="AR237">
        <v>75</v>
      </c>
      <c r="AS237">
        <v>90</v>
      </c>
      <c r="AT237">
        <v>96</v>
      </c>
      <c r="AU237">
        <v>95</v>
      </c>
      <c r="AV237">
        <v>65</v>
      </c>
      <c r="BD237">
        <v>421</v>
      </c>
      <c r="BF237" t="str">
        <f t="shared" si="125"/>
        <v>sim</v>
      </c>
      <c r="BG237" s="38">
        <v>313053</v>
      </c>
      <c r="BH237">
        <v>3</v>
      </c>
      <c r="BI237">
        <v>3</v>
      </c>
      <c r="BJ237">
        <v>3</v>
      </c>
      <c r="BK237">
        <v>3</v>
      </c>
      <c r="BL237">
        <v>2</v>
      </c>
      <c r="BT237">
        <v>14</v>
      </c>
    </row>
    <row r="238" spans="2:72" x14ac:dyDescent="0.25">
      <c r="B238" s="22">
        <v>3</v>
      </c>
      <c r="C238" s="23">
        <v>313054</v>
      </c>
      <c r="D238" s="24" t="s">
        <v>271</v>
      </c>
      <c r="E238" s="25">
        <f t="shared" si="95"/>
        <v>0</v>
      </c>
      <c r="F238" s="25">
        <f>Tabela4[[#This Row],[1º ano  LP]]</f>
        <v>0</v>
      </c>
      <c r="G238" s="27">
        <f t="shared" si="96"/>
        <v>0</v>
      </c>
      <c r="H238" s="27">
        <f>Tabela4[[#This Row],[1º ano - APLICADOR LP]]</f>
        <v>0</v>
      </c>
      <c r="I238" s="25">
        <f t="shared" si="97"/>
        <v>0</v>
      </c>
      <c r="J238" s="25">
        <f t="shared" si="98"/>
        <v>0</v>
      </c>
      <c r="K238" s="27">
        <f t="shared" si="99"/>
        <v>0</v>
      </c>
      <c r="L238" s="27">
        <f t="shared" si="100"/>
        <v>0</v>
      </c>
      <c r="M238" s="25">
        <f t="shared" si="101"/>
        <v>0</v>
      </c>
      <c r="N238" s="25">
        <f t="shared" si="102"/>
        <v>0</v>
      </c>
      <c r="O238" s="27">
        <f t="shared" si="103"/>
        <v>0</v>
      </c>
      <c r="P238" s="27">
        <f t="shared" si="104"/>
        <v>0</v>
      </c>
      <c r="Q238" s="25">
        <f t="shared" si="105"/>
        <v>0</v>
      </c>
      <c r="R238" s="25">
        <f t="shared" si="106"/>
        <v>0</v>
      </c>
      <c r="S238" s="25">
        <f t="shared" si="107"/>
        <v>0</v>
      </c>
      <c r="T238" s="25">
        <f t="shared" si="108"/>
        <v>0</v>
      </c>
      <c r="U238" s="25">
        <f t="shared" si="109"/>
        <v>108</v>
      </c>
      <c r="V238" s="25">
        <f t="shared" si="110"/>
        <v>108</v>
      </c>
      <c r="W238" s="25">
        <f t="shared" si="111"/>
        <v>171</v>
      </c>
      <c r="X238" s="25">
        <f t="shared" si="112"/>
        <v>171</v>
      </c>
      <c r="Y238" s="25">
        <f t="shared" si="113"/>
        <v>81</v>
      </c>
      <c r="Z238" s="25">
        <f t="shared" si="114"/>
        <v>81</v>
      </c>
      <c r="AA238" s="25">
        <f t="shared" si="115"/>
        <v>121</v>
      </c>
      <c r="AB238" s="25">
        <f t="shared" si="116"/>
        <v>121</v>
      </c>
      <c r="AC238" s="25">
        <f t="shared" si="117"/>
        <v>0</v>
      </c>
      <c r="AD238" s="25">
        <f t="shared" si="118"/>
        <v>0</v>
      </c>
      <c r="AE238" s="25">
        <f t="shared" si="119"/>
        <v>32</v>
      </c>
      <c r="AF238" s="27">
        <f t="shared" si="120"/>
        <v>32</v>
      </c>
      <c r="AG238" s="27">
        <f t="shared" si="121"/>
        <v>0</v>
      </c>
      <c r="AH238" s="27">
        <f t="shared" si="122"/>
        <v>0</v>
      </c>
      <c r="AI238" s="27">
        <f t="shared" si="123"/>
        <v>0</v>
      </c>
      <c r="AJ238" s="27">
        <f t="shared" si="124"/>
        <v>513</v>
      </c>
      <c r="AK238" s="26">
        <f>SUM(Tabela4[[#This Row],[1º ano  LP]:[Questionário Contextual Estudante]])</f>
        <v>1539</v>
      </c>
      <c r="AM238">
        <f>IFERROR(IF(VLOOKUP(Tabela4[[#This Row],[Designação]],BW:BX,2,0)="SIM",SUM(AR238:AU238)+(4*(SUM(BH238:BK238))),0),0)</f>
        <v>0</v>
      </c>
      <c r="AN238">
        <f>IFERROR(IF(VLOOKUP(Tabela4[[#This Row],[Designação]],BW:BX,2,0)="SIM",SUM(AV238:BC238)+(4*(SUM(BL238:BS238))),0),0)</f>
        <v>513</v>
      </c>
      <c r="AO238" t="str">
        <f>IFERROR(VLOOKUP(Tabela4[[#This Row],[Designação]],BW:BX,2,0),0)</f>
        <v>SIM</v>
      </c>
      <c r="AP238" t="str">
        <f>IF(Tabela4[[#This Row],[Designação]]=AQ238,"SIM","NÃO")</f>
        <v>SIM</v>
      </c>
      <c r="AQ238" s="38">
        <v>313054</v>
      </c>
      <c r="AW238">
        <v>96</v>
      </c>
      <c r="AX238">
        <v>155</v>
      </c>
      <c r="AY238">
        <v>73</v>
      </c>
      <c r="AZ238">
        <v>109</v>
      </c>
      <c r="BB238">
        <v>28</v>
      </c>
      <c r="BD238">
        <v>461</v>
      </c>
      <c r="BF238" t="str">
        <f t="shared" si="125"/>
        <v>sim</v>
      </c>
      <c r="BG238" s="38">
        <v>313054</v>
      </c>
      <c r="BM238">
        <v>3</v>
      </c>
      <c r="BN238">
        <v>4</v>
      </c>
      <c r="BO238">
        <v>2</v>
      </c>
      <c r="BP238">
        <v>3</v>
      </c>
      <c r="BR238">
        <v>1</v>
      </c>
      <c r="BT238">
        <v>13</v>
      </c>
    </row>
    <row r="239" spans="2:72" x14ac:dyDescent="0.25">
      <c r="B239" s="22">
        <v>3</v>
      </c>
      <c r="C239" s="23">
        <v>313056</v>
      </c>
      <c r="D239" s="24" t="s">
        <v>272</v>
      </c>
      <c r="E239" s="25">
        <f t="shared" si="95"/>
        <v>92</v>
      </c>
      <c r="F239" s="25">
        <f>Tabela4[[#This Row],[1º ano  LP]]</f>
        <v>92</v>
      </c>
      <c r="G239" s="27">
        <f t="shared" si="96"/>
        <v>6</v>
      </c>
      <c r="H239" s="27">
        <f>Tabela4[[#This Row],[1º ano - APLICADOR LP]]</f>
        <v>6</v>
      </c>
      <c r="I239" s="25">
        <f t="shared" si="97"/>
        <v>110</v>
      </c>
      <c r="J239" s="25">
        <f t="shared" si="98"/>
        <v>110</v>
      </c>
      <c r="K239" s="27">
        <f t="shared" si="99"/>
        <v>6</v>
      </c>
      <c r="L239" s="27">
        <f t="shared" si="100"/>
        <v>6</v>
      </c>
      <c r="M239" s="25">
        <f t="shared" si="101"/>
        <v>110</v>
      </c>
      <c r="N239" s="25">
        <f t="shared" si="102"/>
        <v>110</v>
      </c>
      <c r="O239" s="27">
        <f t="shared" si="103"/>
        <v>6</v>
      </c>
      <c r="P239" s="27">
        <f t="shared" si="104"/>
        <v>6</v>
      </c>
      <c r="Q239" s="25">
        <f t="shared" si="105"/>
        <v>111</v>
      </c>
      <c r="R239" s="25">
        <f t="shared" si="106"/>
        <v>111</v>
      </c>
      <c r="S239" s="25">
        <f t="shared" si="107"/>
        <v>72</v>
      </c>
      <c r="T239" s="25">
        <f t="shared" si="108"/>
        <v>72</v>
      </c>
      <c r="U239" s="25">
        <f t="shared" si="109"/>
        <v>0</v>
      </c>
      <c r="V239" s="25">
        <f t="shared" si="110"/>
        <v>0</v>
      </c>
      <c r="W239" s="25">
        <f t="shared" si="111"/>
        <v>0</v>
      </c>
      <c r="X239" s="25">
        <f t="shared" si="112"/>
        <v>0</v>
      </c>
      <c r="Y239" s="25">
        <f t="shared" si="113"/>
        <v>0</v>
      </c>
      <c r="Z239" s="25">
        <f t="shared" si="114"/>
        <v>0</v>
      </c>
      <c r="AA239" s="25">
        <f t="shared" si="115"/>
        <v>0</v>
      </c>
      <c r="AB239" s="25">
        <f t="shared" si="116"/>
        <v>0</v>
      </c>
      <c r="AC239" s="25">
        <f t="shared" si="117"/>
        <v>0</v>
      </c>
      <c r="AD239" s="25">
        <f t="shared" si="118"/>
        <v>0</v>
      </c>
      <c r="AE239" s="25">
        <f t="shared" si="119"/>
        <v>0</v>
      </c>
      <c r="AF239" s="27">
        <f t="shared" si="120"/>
        <v>0</v>
      </c>
      <c r="AG239" s="27">
        <f t="shared" si="121"/>
        <v>0</v>
      </c>
      <c r="AH239" s="27">
        <f t="shared" si="122"/>
        <v>0</v>
      </c>
      <c r="AI239" s="27">
        <f t="shared" si="123"/>
        <v>0</v>
      </c>
      <c r="AJ239" s="27">
        <f t="shared" si="124"/>
        <v>0</v>
      </c>
      <c r="AK239" s="26">
        <f>SUM(Tabela4[[#This Row],[1º ano  LP]:[Questionário Contextual Estudante]])</f>
        <v>1026</v>
      </c>
      <c r="AM239">
        <f>IFERROR(IF(VLOOKUP(Tabela4[[#This Row],[Designação]],BW:BX,2,0)="SIM",SUM(AR239:AU239)+(4*(SUM(BH239:BK239))),0),0)</f>
        <v>0</v>
      </c>
      <c r="AN239">
        <f>IFERROR(IF(VLOOKUP(Tabela4[[#This Row],[Designação]],BW:BX,2,0)="SIM",SUM(AV239:BC239)+(4*(SUM(BL239:BS239))),0),0)</f>
        <v>0</v>
      </c>
      <c r="AO239">
        <f>IFERROR(VLOOKUP(Tabela4[[#This Row],[Designação]],BW:BX,2,0),0)</f>
        <v>0</v>
      </c>
      <c r="AP239" t="str">
        <f>IF(Tabela4[[#This Row],[Designação]]=AQ239,"SIM","NÃO")</f>
        <v>SIM</v>
      </c>
      <c r="AQ239" s="38">
        <v>313056</v>
      </c>
      <c r="AR239">
        <v>80</v>
      </c>
      <c r="AS239">
        <v>98</v>
      </c>
      <c r="AT239">
        <v>98</v>
      </c>
      <c r="AU239">
        <v>99</v>
      </c>
      <c r="AV239">
        <v>64</v>
      </c>
      <c r="BD239">
        <v>439</v>
      </c>
      <c r="BF239" t="str">
        <f t="shared" si="125"/>
        <v>sim</v>
      </c>
      <c r="BG239" s="38">
        <v>313056</v>
      </c>
      <c r="BH239">
        <v>3</v>
      </c>
      <c r="BI239">
        <v>3</v>
      </c>
      <c r="BJ239">
        <v>3</v>
      </c>
      <c r="BK239">
        <v>3</v>
      </c>
      <c r="BL239">
        <v>2</v>
      </c>
      <c r="BT239">
        <v>14</v>
      </c>
    </row>
    <row r="240" spans="2:72" x14ac:dyDescent="0.25">
      <c r="B240" s="22">
        <v>3</v>
      </c>
      <c r="C240" s="23">
        <v>313501</v>
      </c>
      <c r="D240" s="24" t="s">
        <v>273</v>
      </c>
      <c r="E240" s="25">
        <f t="shared" si="95"/>
        <v>90</v>
      </c>
      <c r="F240" s="25">
        <f>Tabela4[[#This Row],[1º ano  LP]]</f>
        <v>90</v>
      </c>
      <c r="G240" s="27">
        <f t="shared" si="96"/>
        <v>6</v>
      </c>
      <c r="H240" s="27">
        <f>Tabela4[[#This Row],[1º ano - APLICADOR LP]]</f>
        <v>6</v>
      </c>
      <c r="I240" s="25">
        <f t="shared" si="97"/>
        <v>69</v>
      </c>
      <c r="J240" s="25">
        <f t="shared" si="98"/>
        <v>69</v>
      </c>
      <c r="K240" s="27">
        <f t="shared" si="99"/>
        <v>4</v>
      </c>
      <c r="L240" s="27">
        <f t="shared" si="100"/>
        <v>4</v>
      </c>
      <c r="M240" s="25">
        <f t="shared" si="101"/>
        <v>69</v>
      </c>
      <c r="N240" s="25">
        <f t="shared" si="102"/>
        <v>69</v>
      </c>
      <c r="O240" s="27">
        <f t="shared" si="103"/>
        <v>4</v>
      </c>
      <c r="P240" s="27">
        <f t="shared" si="104"/>
        <v>4</v>
      </c>
      <c r="Q240" s="25">
        <f t="shared" si="105"/>
        <v>80</v>
      </c>
      <c r="R240" s="25">
        <f t="shared" si="106"/>
        <v>80</v>
      </c>
      <c r="S240" s="25">
        <f t="shared" si="107"/>
        <v>67</v>
      </c>
      <c r="T240" s="25">
        <f t="shared" si="108"/>
        <v>67</v>
      </c>
      <c r="U240" s="25">
        <f t="shared" si="109"/>
        <v>0</v>
      </c>
      <c r="V240" s="25">
        <f t="shared" si="110"/>
        <v>0</v>
      </c>
      <c r="W240" s="25">
        <f t="shared" si="111"/>
        <v>0</v>
      </c>
      <c r="X240" s="25">
        <f t="shared" si="112"/>
        <v>0</v>
      </c>
      <c r="Y240" s="25">
        <f t="shared" si="113"/>
        <v>0</v>
      </c>
      <c r="Z240" s="25">
        <f t="shared" si="114"/>
        <v>0</v>
      </c>
      <c r="AA240" s="25">
        <f t="shared" si="115"/>
        <v>0</v>
      </c>
      <c r="AB240" s="25">
        <f t="shared" si="116"/>
        <v>0</v>
      </c>
      <c r="AC240" s="25">
        <f t="shared" si="117"/>
        <v>0</v>
      </c>
      <c r="AD240" s="25">
        <f t="shared" si="118"/>
        <v>0</v>
      </c>
      <c r="AE240" s="25">
        <f t="shared" si="119"/>
        <v>0</v>
      </c>
      <c r="AF240" s="27">
        <f t="shared" si="120"/>
        <v>0</v>
      </c>
      <c r="AG240" s="27">
        <f t="shared" si="121"/>
        <v>0</v>
      </c>
      <c r="AH240" s="27">
        <f t="shared" si="122"/>
        <v>0</v>
      </c>
      <c r="AI240" s="27">
        <f t="shared" si="123"/>
        <v>0</v>
      </c>
      <c r="AJ240" s="27">
        <f t="shared" si="124"/>
        <v>0</v>
      </c>
      <c r="AK240" s="26">
        <f>SUM(Tabela4[[#This Row],[1º ano  LP]:[Questionário Contextual Estudante]])</f>
        <v>778</v>
      </c>
      <c r="AM240">
        <f>IFERROR(IF(VLOOKUP(Tabela4[[#This Row],[Designação]],BW:BX,2,0)="SIM",SUM(AR240:AU240)+(4*(SUM(BH240:BK240))),0),0)</f>
        <v>0</v>
      </c>
      <c r="AN240">
        <f>IFERROR(IF(VLOOKUP(Tabela4[[#This Row],[Designação]],BW:BX,2,0)="SIM",SUM(AV240:BC240)+(4*(SUM(BL240:BS240))),0),0)</f>
        <v>0</v>
      </c>
      <c r="AO240">
        <f>IFERROR(VLOOKUP(Tabela4[[#This Row],[Designação]],BW:BX,2,0),0)</f>
        <v>0</v>
      </c>
      <c r="AP240" t="str">
        <f>IF(Tabela4[[#This Row],[Designação]]=AQ240,"SIM","NÃO")</f>
        <v>SIM</v>
      </c>
      <c r="AQ240" s="38">
        <v>313501</v>
      </c>
      <c r="AR240">
        <v>78</v>
      </c>
      <c r="AS240">
        <v>61</v>
      </c>
      <c r="AT240">
        <v>61</v>
      </c>
      <c r="AU240">
        <v>72</v>
      </c>
      <c r="AV240">
        <v>59</v>
      </c>
      <c r="BD240">
        <v>331</v>
      </c>
      <c r="BF240" t="str">
        <f t="shared" si="125"/>
        <v>sim</v>
      </c>
      <c r="BG240" s="38">
        <v>313501</v>
      </c>
      <c r="BH240">
        <v>3</v>
      </c>
      <c r="BI240">
        <v>2</v>
      </c>
      <c r="BJ240">
        <v>2</v>
      </c>
      <c r="BK240">
        <v>2</v>
      </c>
      <c r="BL240">
        <v>2</v>
      </c>
      <c r="BT240">
        <v>11</v>
      </c>
    </row>
    <row r="241" spans="2:72" x14ac:dyDescent="0.25">
      <c r="B241" s="22">
        <v>3</v>
      </c>
      <c r="C241" s="23">
        <v>313502</v>
      </c>
      <c r="D241" s="24" t="s">
        <v>274</v>
      </c>
      <c r="E241" s="25">
        <f t="shared" si="95"/>
        <v>93</v>
      </c>
      <c r="F241" s="25">
        <f>Tabela4[[#This Row],[1º ano  LP]]</f>
        <v>93</v>
      </c>
      <c r="G241" s="27">
        <f t="shared" si="96"/>
        <v>6</v>
      </c>
      <c r="H241" s="27">
        <f>Tabela4[[#This Row],[1º ano - APLICADOR LP]]</f>
        <v>6</v>
      </c>
      <c r="I241" s="25">
        <f t="shared" si="97"/>
        <v>101</v>
      </c>
      <c r="J241" s="25">
        <f t="shared" si="98"/>
        <v>101</v>
      </c>
      <c r="K241" s="27">
        <f t="shared" si="99"/>
        <v>6</v>
      </c>
      <c r="L241" s="27">
        <f t="shared" si="100"/>
        <v>6</v>
      </c>
      <c r="M241" s="25">
        <f t="shared" si="101"/>
        <v>106</v>
      </c>
      <c r="N241" s="25">
        <f t="shared" si="102"/>
        <v>106</v>
      </c>
      <c r="O241" s="27">
        <f t="shared" si="103"/>
        <v>6</v>
      </c>
      <c r="P241" s="27">
        <f t="shared" si="104"/>
        <v>6</v>
      </c>
      <c r="Q241" s="25">
        <f t="shared" si="105"/>
        <v>80</v>
      </c>
      <c r="R241" s="25">
        <f t="shared" si="106"/>
        <v>80</v>
      </c>
      <c r="S241" s="25">
        <f t="shared" si="107"/>
        <v>75</v>
      </c>
      <c r="T241" s="25">
        <f t="shared" si="108"/>
        <v>75</v>
      </c>
      <c r="U241" s="25">
        <f t="shared" si="109"/>
        <v>72</v>
      </c>
      <c r="V241" s="25">
        <f t="shared" si="110"/>
        <v>72</v>
      </c>
      <c r="W241" s="25">
        <f t="shared" si="111"/>
        <v>0</v>
      </c>
      <c r="X241" s="25">
        <f t="shared" si="112"/>
        <v>0</v>
      </c>
      <c r="Y241" s="25">
        <f t="shared" si="113"/>
        <v>0</v>
      </c>
      <c r="Z241" s="25">
        <f t="shared" si="114"/>
        <v>0</v>
      </c>
      <c r="AA241" s="25">
        <f t="shared" si="115"/>
        <v>0</v>
      </c>
      <c r="AB241" s="25">
        <f t="shared" si="116"/>
        <v>0</v>
      </c>
      <c r="AC241" s="25">
        <f t="shared" si="117"/>
        <v>0</v>
      </c>
      <c r="AD241" s="25">
        <f t="shared" si="118"/>
        <v>0</v>
      </c>
      <c r="AE241" s="25">
        <f t="shared" si="119"/>
        <v>0</v>
      </c>
      <c r="AF241" s="27">
        <f t="shared" si="120"/>
        <v>0</v>
      </c>
      <c r="AG241" s="27">
        <f t="shared" si="121"/>
        <v>0</v>
      </c>
      <c r="AH241" s="27">
        <f t="shared" si="122"/>
        <v>0</v>
      </c>
      <c r="AI241" s="27">
        <f t="shared" si="123"/>
        <v>0</v>
      </c>
      <c r="AJ241" s="27">
        <f t="shared" si="124"/>
        <v>0</v>
      </c>
      <c r="AK241" s="26">
        <f>SUM(Tabela4[[#This Row],[1º ano  LP]:[Questionário Contextual Estudante]])</f>
        <v>1090</v>
      </c>
      <c r="AM241">
        <f>IFERROR(IF(VLOOKUP(Tabela4[[#This Row],[Designação]],BW:BX,2,0)="SIM",SUM(AR241:AU241)+(4*(SUM(BH241:BK241))),0),0)</f>
        <v>0</v>
      </c>
      <c r="AN241">
        <f>IFERROR(IF(VLOOKUP(Tabela4[[#This Row],[Designação]],BW:BX,2,0)="SIM",SUM(AV241:BC241)+(4*(SUM(BL241:BS241))),0),0)</f>
        <v>0</v>
      </c>
      <c r="AO241">
        <f>IFERROR(VLOOKUP(Tabela4[[#This Row],[Designação]],BW:BX,2,0),0)</f>
        <v>0</v>
      </c>
      <c r="AP241" t="str">
        <f>IF(Tabela4[[#This Row],[Designação]]=AQ241,"SIM","NÃO")</f>
        <v>SIM</v>
      </c>
      <c r="AQ241" s="38">
        <v>313502</v>
      </c>
      <c r="AR241">
        <v>81</v>
      </c>
      <c r="AS241">
        <v>89</v>
      </c>
      <c r="AT241">
        <v>94</v>
      </c>
      <c r="AU241">
        <v>72</v>
      </c>
      <c r="AV241">
        <v>67</v>
      </c>
      <c r="AW241">
        <v>64</v>
      </c>
      <c r="BD241">
        <v>467</v>
      </c>
      <c r="BF241" t="str">
        <f t="shared" si="125"/>
        <v>sim</v>
      </c>
      <c r="BG241" s="38">
        <v>313502</v>
      </c>
      <c r="BH241">
        <v>3</v>
      </c>
      <c r="BI241">
        <v>3</v>
      </c>
      <c r="BJ241">
        <v>3</v>
      </c>
      <c r="BK241">
        <v>2</v>
      </c>
      <c r="BL241">
        <v>2</v>
      </c>
      <c r="BM241">
        <v>2</v>
      </c>
      <c r="BT241">
        <v>15</v>
      </c>
    </row>
    <row r="242" spans="2:72" x14ac:dyDescent="0.25">
      <c r="B242" s="22">
        <v>3</v>
      </c>
      <c r="C242" s="23">
        <v>313503</v>
      </c>
      <c r="D242" s="24" t="s">
        <v>275</v>
      </c>
      <c r="E242" s="25">
        <f t="shared" si="95"/>
        <v>61</v>
      </c>
      <c r="F242" s="25">
        <f>Tabela4[[#This Row],[1º ano  LP]]</f>
        <v>61</v>
      </c>
      <c r="G242" s="27">
        <f t="shared" si="96"/>
        <v>4</v>
      </c>
      <c r="H242" s="27">
        <f>Tabela4[[#This Row],[1º ano - APLICADOR LP]]</f>
        <v>4</v>
      </c>
      <c r="I242" s="25">
        <f t="shared" si="97"/>
        <v>98</v>
      </c>
      <c r="J242" s="25">
        <f t="shared" si="98"/>
        <v>98</v>
      </c>
      <c r="K242" s="27">
        <f t="shared" si="99"/>
        <v>6</v>
      </c>
      <c r="L242" s="27">
        <f t="shared" si="100"/>
        <v>6</v>
      </c>
      <c r="M242" s="25">
        <f t="shared" si="101"/>
        <v>95</v>
      </c>
      <c r="N242" s="25">
        <f t="shared" si="102"/>
        <v>95</v>
      </c>
      <c r="O242" s="27">
        <f t="shared" si="103"/>
        <v>6</v>
      </c>
      <c r="P242" s="27">
        <f t="shared" si="104"/>
        <v>6</v>
      </c>
      <c r="Q242" s="25">
        <f t="shared" si="105"/>
        <v>70</v>
      </c>
      <c r="R242" s="25">
        <f t="shared" si="106"/>
        <v>70</v>
      </c>
      <c r="S242" s="25">
        <f t="shared" si="107"/>
        <v>102</v>
      </c>
      <c r="T242" s="25">
        <f t="shared" si="108"/>
        <v>102</v>
      </c>
      <c r="U242" s="25">
        <f t="shared" si="109"/>
        <v>0</v>
      </c>
      <c r="V242" s="25">
        <f t="shared" si="110"/>
        <v>0</v>
      </c>
      <c r="W242" s="25">
        <f t="shared" si="111"/>
        <v>0</v>
      </c>
      <c r="X242" s="25">
        <f t="shared" si="112"/>
        <v>0</v>
      </c>
      <c r="Y242" s="25">
        <f t="shared" si="113"/>
        <v>0</v>
      </c>
      <c r="Z242" s="25">
        <f t="shared" si="114"/>
        <v>0</v>
      </c>
      <c r="AA242" s="25">
        <f t="shared" si="115"/>
        <v>0</v>
      </c>
      <c r="AB242" s="25">
        <f t="shared" si="116"/>
        <v>0</v>
      </c>
      <c r="AC242" s="25">
        <f t="shared" si="117"/>
        <v>0</v>
      </c>
      <c r="AD242" s="25">
        <f t="shared" si="118"/>
        <v>0</v>
      </c>
      <c r="AE242" s="25">
        <f t="shared" si="119"/>
        <v>0</v>
      </c>
      <c r="AF242" s="27">
        <f t="shared" si="120"/>
        <v>0</v>
      </c>
      <c r="AG242" s="27">
        <f t="shared" si="121"/>
        <v>0</v>
      </c>
      <c r="AH242" s="27">
        <f t="shared" si="122"/>
        <v>0</v>
      </c>
      <c r="AI242" s="27">
        <f t="shared" si="123"/>
        <v>0</v>
      </c>
      <c r="AJ242" s="27">
        <f t="shared" si="124"/>
        <v>0</v>
      </c>
      <c r="AK242" s="26">
        <f>SUM(Tabela4[[#This Row],[1º ano  LP]:[Questionário Contextual Estudante]])</f>
        <v>884</v>
      </c>
      <c r="AM242">
        <f>IFERROR(IF(VLOOKUP(Tabela4[[#This Row],[Designação]],BW:BX,2,0)="SIM",SUM(AR242:AU242)+(4*(SUM(BH242:BK242))),0),0)</f>
        <v>0</v>
      </c>
      <c r="AN242">
        <f>IFERROR(IF(VLOOKUP(Tabela4[[#This Row],[Designação]],BW:BX,2,0)="SIM",SUM(AV242:BC242)+(4*(SUM(BL242:BS242))),0),0)</f>
        <v>0</v>
      </c>
      <c r="AO242">
        <f>IFERROR(VLOOKUP(Tabela4[[#This Row],[Designação]],BW:BX,2,0),0)</f>
        <v>0</v>
      </c>
      <c r="AP242" t="str">
        <f>IF(Tabela4[[#This Row],[Designação]]=AQ242,"SIM","NÃO")</f>
        <v>SIM</v>
      </c>
      <c r="AQ242" s="38">
        <v>313503</v>
      </c>
      <c r="AR242">
        <v>53</v>
      </c>
      <c r="AS242">
        <v>86</v>
      </c>
      <c r="AT242">
        <v>83</v>
      </c>
      <c r="AU242">
        <v>62</v>
      </c>
      <c r="AV242">
        <v>90</v>
      </c>
      <c r="BD242">
        <v>374</v>
      </c>
      <c r="BF242" t="str">
        <f t="shared" si="125"/>
        <v>sim</v>
      </c>
      <c r="BG242" s="38">
        <v>313503</v>
      </c>
      <c r="BH242">
        <v>2</v>
      </c>
      <c r="BI242">
        <v>3</v>
      </c>
      <c r="BJ242">
        <v>3</v>
      </c>
      <c r="BK242">
        <v>2</v>
      </c>
      <c r="BL242">
        <v>3</v>
      </c>
      <c r="BT242">
        <v>13</v>
      </c>
    </row>
    <row r="243" spans="2:72" x14ac:dyDescent="0.25">
      <c r="B243" s="22">
        <v>3</v>
      </c>
      <c r="C243" s="23">
        <v>328501</v>
      </c>
      <c r="D243" s="24" t="s">
        <v>276</v>
      </c>
      <c r="E243" s="25">
        <f t="shared" si="95"/>
        <v>101</v>
      </c>
      <c r="F243" s="25">
        <f>Tabela4[[#This Row],[1º ano  LP]]</f>
        <v>101</v>
      </c>
      <c r="G243" s="27">
        <f t="shared" si="96"/>
        <v>6</v>
      </c>
      <c r="H243" s="27">
        <f>Tabela4[[#This Row],[1º ano - APLICADOR LP]]</f>
        <v>6</v>
      </c>
      <c r="I243" s="25">
        <f t="shared" si="97"/>
        <v>102</v>
      </c>
      <c r="J243" s="25">
        <f t="shared" si="98"/>
        <v>102</v>
      </c>
      <c r="K243" s="27">
        <f t="shared" si="99"/>
        <v>6</v>
      </c>
      <c r="L243" s="27">
        <f t="shared" si="100"/>
        <v>6</v>
      </c>
      <c r="M243" s="25">
        <f t="shared" si="101"/>
        <v>173</v>
      </c>
      <c r="N243" s="25">
        <f t="shared" si="102"/>
        <v>173</v>
      </c>
      <c r="O243" s="27">
        <f t="shared" si="103"/>
        <v>10</v>
      </c>
      <c r="P243" s="27">
        <f t="shared" si="104"/>
        <v>10</v>
      </c>
      <c r="Q243" s="25">
        <f t="shared" si="105"/>
        <v>147</v>
      </c>
      <c r="R243" s="25">
        <f t="shared" si="106"/>
        <v>147</v>
      </c>
      <c r="S243" s="25">
        <f t="shared" si="107"/>
        <v>142</v>
      </c>
      <c r="T243" s="25">
        <f t="shared" si="108"/>
        <v>142</v>
      </c>
      <c r="U243" s="25">
        <f t="shared" si="109"/>
        <v>0</v>
      </c>
      <c r="V243" s="25">
        <f t="shared" si="110"/>
        <v>0</v>
      </c>
      <c r="W243" s="25">
        <f t="shared" si="111"/>
        <v>0</v>
      </c>
      <c r="X243" s="25">
        <f t="shared" si="112"/>
        <v>0</v>
      </c>
      <c r="Y243" s="25">
        <f t="shared" si="113"/>
        <v>0</v>
      </c>
      <c r="Z243" s="25">
        <f t="shared" si="114"/>
        <v>0</v>
      </c>
      <c r="AA243" s="25">
        <f t="shared" si="115"/>
        <v>0</v>
      </c>
      <c r="AB243" s="25">
        <f t="shared" si="116"/>
        <v>0</v>
      </c>
      <c r="AC243" s="25">
        <f t="shared" si="117"/>
        <v>0</v>
      </c>
      <c r="AD243" s="25">
        <f t="shared" si="118"/>
        <v>0</v>
      </c>
      <c r="AE243" s="25">
        <f t="shared" si="119"/>
        <v>0</v>
      </c>
      <c r="AF243" s="27">
        <f t="shared" si="120"/>
        <v>0</v>
      </c>
      <c r="AG243" s="27">
        <f t="shared" si="121"/>
        <v>0</v>
      </c>
      <c r="AH243" s="27">
        <f t="shared" si="122"/>
        <v>0</v>
      </c>
      <c r="AI243" s="27">
        <f t="shared" si="123"/>
        <v>523</v>
      </c>
      <c r="AJ243" s="27">
        <f t="shared" si="124"/>
        <v>142</v>
      </c>
      <c r="AK243" s="26">
        <f>SUM(Tabela4[[#This Row],[1º ano  LP]:[Questionário Contextual Estudante]])</f>
        <v>2039</v>
      </c>
      <c r="AM243">
        <f>IFERROR(IF(VLOOKUP(Tabela4[[#This Row],[Designação]],BW:BX,2,0)="SIM",SUM(AR243:AU243)+(4*(SUM(BH243:BK243))),0),0)</f>
        <v>523</v>
      </c>
      <c r="AN243">
        <f>IFERROR(IF(VLOOKUP(Tabela4[[#This Row],[Designação]],BW:BX,2,0)="SIM",SUM(AV243:BC243)+(4*(SUM(BL243:BS243))),0),0)</f>
        <v>142</v>
      </c>
      <c r="AO243" t="str">
        <f>IFERROR(VLOOKUP(Tabela4[[#This Row],[Designação]],BW:BX,2,0),0)</f>
        <v>SIM</v>
      </c>
      <c r="AP243" t="str">
        <f>IF(Tabela4[[#This Row],[Designação]]=AQ243,"SIM","NÃO")</f>
        <v>SIM</v>
      </c>
      <c r="AQ243" s="38">
        <v>328501</v>
      </c>
      <c r="AR243">
        <v>89</v>
      </c>
      <c r="AS243">
        <v>90</v>
      </c>
      <c r="AT243">
        <v>153</v>
      </c>
      <c r="AU243">
        <v>131</v>
      </c>
      <c r="AV243">
        <v>126</v>
      </c>
      <c r="BD243">
        <v>589</v>
      </c>
      <c r="BF243" t="str">
        <f t="shared" si="125"/>
        <v>sim</v>
      </c>
      <c r="BG243" s="38">
        <v>328501</v>
      </c>
      <c r="BH243">
        <v>3</v>
      </c>
      <c r="BI243">
        <v>3</v>
      </c>
      <c r="BJ243">
        <v>5</v>
      </c>
      <c r="BK243">
        <v>4</v>
      </c>
      <c r="BL243">
        <v>4</v>
      </c>
      <c r="BT243">
        <v>19</v>
      </c>
    </row>
    <row r="244" spans="2:72" x14ac:dyDescent="0.25">
      <c r="B244" s="22">
        <v>3</v>
      </c>
      <c r="C244" s="23">
        <v>329001</v>
      </c>
      <c r="D244" s="24" t="s">
        <v>277</v>
      </c>
      <c r="E244" s="25">
        <f t="shared" si="95"/>
        <v>133</v>
      </c>
      <c r="F244" s="25">
        <f>Tabela4[[#This Row],[1º ano  LP]]</f>
        <v>133</v>
      </c>
      <c r="G244" s="27">
        <f t="shared" si="96"/>
        <v>8</v>
      </c>
      <c r="H244" s="27">
        <f>Tabela4[[#This Row],[1º ano - APLICADOR LP]]</f>
        <v>8</v>
      </c>
      <c r="I244" s="25">
        <f t="shared" si="97"/>
        <v>165</v>
      </c>
      <c r="J244" s="25">
        <f t="shared" si="98"/>
        <v>165</v>
      </c>
      <c r="K244" s="27">
        <f t="shared" si="99"/>
        <v>10</v>
      </c>
      <c r="L244" s="27">
        <f t="shared" si="100"/>
        <v>10</v>
      </c>
      <c r="M244" s="25">
        <f t="shared" si="101"/>
        <v>205</v>
      </c>
      <c r="N244" s="25">
        <f t="shared" si="102"/>
        <v>205</v>
      </c>
      <c r="O244" s="27">
        <f t="shared" si="103"/>
        <v>12</v>
      </c>
      <c r="P244" s="27">
        <f t="shared" si="104"/>
        <v>12</v>
      </c>
      <c r="Q244" s="25">
        <f t="shared" si="105"/>
        <v>129</v>
      </c>
      <c r="R244" s="25">
        <f t="shared" si="106"/>
        <v>129</v>
      </c>
      <c r="S244" s="25">
        <f t="shared" si="107"/>
        <v>144</v>
      </c>
      <c r="T244" s="25">
        <f t="shared" si="108"/>
        <v>144</v>
      </c>
      <c r="U244" s="25">
        <f t="shared" si="109"/>
        <v>106</v>
      </c>
      <c r="V244" s="25">
        <f t="shared" si="110"/>
        <v>106</v>
      </c>
      <c r="W244" s="25">
        <f t="shared" si="111"/>
        <v>0</v>
      </c>
      <c r="X244" s="25">
        <f t="shared" si="112"/>
        <v>0</v>
      </c>
      <c r="Y244" s="25">
        <f t="shared" si="113"/>
        <v>0</v>
      </c>
      <c r="Z244" s="25">
        <f t="shared" si="114"/>
        <v>0</v>
      </c>
      <c r="AA244" s="25">
        <f t="shared" si="115"/>
        <v>0</v>
      </c>
      <c r="AB244" s="25">
        <f t="shared" si="116"/>
        <v>0</v>
      </c>
      <c r="AC244" s="25">
        <f t="shared" si="117"/>
        <v>0</v>
      </c>
      <c r="AD244" s="25">
        <f t="shared" si="118"/>
        <v>0</v>
      </c>
      <c r="AE244" s="25">
        <f t="shared" si="119"/>
        <v>0</v>
      </c>
      <c r="AF244" s="27">
        <f t="shared" si="120"/>
        <v>0</v>
      </c>
      <c r="AG244" s="27">
        <f t="shared" si="121"/>
        <v>0</v>
      </c>
      <c r="AH244" s="27">
        <f t="shared" si="122"/>
        <v>0</v>
      </c>
      <c r="AI244" s="27">
        <f t="shared" si="123"/>
        <v>0</v>
      </c>
      <c r="AJ244" s="27">
        <f t="shared" si="124"/>
        <v>0</v>
      </c>
      <c r="AK244" s="26">
        <f>SUM(Tabela4[[#This Row],[1º ano  LP]:[Questionário Contextual Estudante]])</f>
        <v>1824</v>
      </c>
      <c r="AM244">
        <f>IFERROR(IF(VLOOKUP(Tabela4[[#This Row],[Designação]],BW:BX,2,0)="SIM",SUM(AR244:AU244)+(4*(SUM(BH244:BK244))),0),0)</f>
        <v>0</v>
      </c>
      <c r="AN244">
        <f>IFERROR(IF(VLOOKUP(Tabela4[[#This Row],[Designação]],BW:BX,2,0)="SIM",SUM(AV244:BC244)+(4*(SUM(BL244:BS244))),0),0)</f>
        <v>0</v>
      </c>
      <c r="AO244">
        <f>IFERROR(VLOOKUP(Tabela4[[#This Row],[Designação]],BW:BX,2,0),0)</f>
        <v>0</v>
      </c>
      <c r="AP244" t="str">
        <f>IF(Tabela4[[#This Row],[Designação]]=AQ244,"SIM","NÃO")</f>
        <v>SIM</v>
      </c>
      <c r="AQ244" s="38">
        <v>329001</v>
      </c>
      <c r="AR244">
        <v>117</v>
      </c>
      <c r="AS244">
        <v>145</v>
      </c>
      <c r="AT244">
        <v>181</v>
      </c>
      <c r="AU244">
        <v>113</v>
      </c>
      <c r="AV244">
        <v>128</v>
      </c>
      <c r="AW244">
        <v>94</v>
      </c>
      <c r="BD244">
        <v>778</v>
      </c>
      <c r="BF244" t="str">
        <f t="shared" si="125"/>
        <v>sim</v>
      </c>
      <c r="BG244" s="38">
        <v>329001</v>
      </c>
      <c r="BH244">
        <v>4</v>
      </c>
      <c r="BI244">
        <v>5</v>
      </c>
      <c r="BJ244">
        <v>6</v>
      </c>
      <c r="BK244">
        <v>4</v>
      </c>
      <c r="BL244">
        <v>4</v>
      </c>
      <c r="BM244">
        <v>3</v>
      </c>
      <c r="BT244">
        <v>26</v>
      </c>
    </row>
    <row r="245" spans="2:72" x14ac:dyDescent="0.25">
      <c r="B245" s="22">
        <v>4</v>
      </c>
      <c r="C245" s="23">
        <v>410001</v>
      </c>
      <c r="D245" s="24" t="s">
        <v>278</v>
      </c>
      <c r="E245" s="25">
        <f t="shared" si="95"/>
        <v>89</v>
      </c>
      <c r="F245" s="25">
        <f>Tabela4[[#This Row],[1º ano  LP]]</f>
        <v>89</v>
      </c>
      <c r="G245" s="27">
        <f t="shared" si="96"/>
        <v>6</v>
      </c>
      <c r="H245" s="27">
        <f>Tabela4[[#This Row],[1º ano - APLICADOR LP]]</f>
        <v>6</v>
      </c>
      <c r="I245" s="25">
        <f t="shared" si="97"/>
        <v>68</v>
      </c>
      <c r="J245" s="25">
        <f t="shared" si="98"/>
        <v>68</v>
      </c>
      <c r="K245" s="27">
        <f t="shared" si="99"/>
        <v>4</v>
      </c>
      <c r="L245" s="27">
        <f t="shared" si="100"/>
        <v>4</v>
      </c>
      <c r="M245" s="25">
        <f t="shared" si="101"/>
        <v>73</v>
      </c>
      <c r="N245" s="25">
        <f t="shared" si="102"/>
        <v>73</v>
      </c>
      <c r="O245" s="27">
        <f t="shared" si="103"/>
        <v>4</v>
      </c>
      <c r="P245" s="27">
        <f t="shared" si="104"/>
        <v>4</v>
      </c>
      <c r="Q245" s="25">
        <f t="shared" si="105"/>
        <v>69</v>
      </c>
      <c r="R245" s="25">
        <f t="shared" si="106"/>
        <v>69</v>
      </c>
      <c r="S245" s="25">
        <f t="shared" si="107"/>
        <v>93</v>
      </c>
      <c r="T245" s="25">
        <f t="shared" si="108"/>
        <v>93</v>
      </c>
      <c r="U245" s="25">
        <f t="shared" si="109"/>
        <v>0</v>
      </c>
      <c r="V245" s="25">
        <f t="shared" si="110"/>
        <v>0</v>
      </c>
      <c r="W245" s="25">
        <f t="shared" si="111"/>
        <v>0</v>
      </c>
      <c r="X245" s="25">
        <f t="shared" si="112"/>
        <v>0</v>
      </c>
      <c r="Y245" s="25">
        <f t="shared" si="113"/>
        <v>0</v>
      </c>
      <c r="Z245" s="25">
        <f t="shared" si="114"/>
        <v>0</v>
      </c>
      <c r="AA245" s="25">
        <f t="shared" si="115"/>
        <v>0</v>
      </c>
      <c r="AB245" s="25">
        <f t="shared" si="116"/>
        <v>0</v>
      </c>
      <c r="AC245" s="25">
        <f t="shared" si="117"/>
        <v>0</v>
      </c>
      <c r="AD245" s="25">
        <f t="shared" si="118"/>
        <v>0</v>
      </c>
      <c r="AE245" s="25">
        <f t="shared" si="119"/>
        <v>0</v>
      </c>
      <c r="AF245" s="27">
        <f t="shared" si="120"/>
        <v>0</v>
      </c>
      <c r="AG245" s="27">
        <f t="shared" si="121"/>
        <v>0</v>
      </c>
      <c r="AH245" s="27">
        <f t="shared" si="122"/>
        <v>0</v>
      </c>
      <c r="AI245" s="27">
        <f t="shared" si="123"/>
        <v>0</v>
      </c>
      <c r="AJ245" s="27">
        <f t="shared" si="124"/>
        <v>0</v>
      </c>
      <c r="AK245" s="26">
        <f>SUM(Tabela4[[#This Row],[1º ano  LP]:[Questionário Contextual Estudante]])</f>
        <v>812</v>
      </c>
      <c r="AM245">
        <f>IFERROR(IF(VLOOKUP(Tabela4[[#This Row],[Designação]],BW:BX,2,0)="SIM",SUM(AR245:AU245)+(4*(SUM(BH245:BK245))),0),0)</f>
        <v>0</v>
      </c>
      <c r="AN245">
        <f>IFERROR(IF(VLOOKUP(Tabela4[[#This Row],[Designação]],BW:BX,2,0)="SIM",SUM(AV245:BC245)+(4*(SUM(BL245:BS245))),0),0)</f>
        <v>0</v>
      </c>
      <c r="AO245">
        <f>IFERROR(VLOOKUP(Tabela4[[#This Row],[Designação]],BW:BX,2,0),0)</f>
        <v>0</v>
      </c>
      <c r="AP245" t="str">
        <f>IF(Tabela4[[#This Row],[Designação]]=AQ245,"SIM","NÃO")</f>
        <v>SIM</v>
      </c>
      <c r="AQ245" s="38">
        <v>410001</v>
      </c>
      <c r="AR245">
        <v>77</v>
      </c>
      <c r="AS245">
        <v>60</v>
      </c>
      <c r="AT245">
        <v>65</v>
      </c>
      <c r="AU245">
        <v>61</v>
      </c>
      <c r="AV245">
        <v>81</v>
      </c>
      <c r="BD245">
        <v>344</v>
      </c>
      <c r="BF245" t="str">
        <f t="shared" si="125"/>
        <v>sim</v>
      </c>
      <c r="BG245" s="38">
        <v>410001</v>
      </c>
      <c r="BH245">
        <v>3</v>
      </c>
      <c r="BI245">
        <v>2</v>
      </c>
      <c r="BJ245">
        <v>2</v>
      </c>
      <c r="BK245">
        <v>2</v>
      </c>
      <c r="BL245">
        <v>3</v>
      </c>
      <c r="BT245">
        <v>12</v>
      </c>
    </row>
    <row r="246" spans="2:72" x14ac:dyDescent="0.25">
      <c r="B246" s="22">
        <v>4</v>
      </c>
      <c r="C246" s="23">
        <v>410002</v>
      </c>
      <c r="D246" s="24" t="s">
        <v>279</v>
      </c>
      <c r="E246" s="25">
        <f t="shared" si="95"/>
        <v>96</v>
      </c>
      <c r="F246" s="25">
        <f>Tabela4[[#This Row],[1º ano  LP]]</f>
        <v>96</v>
      </c>
      <c r="G246" s="27">
        <f t="shared" si="96"/>
        <v>6</v>
      </c>
      <c r="H246" s="27">
        <f>Tabela4[[#This Row],[1º ano - APLICADOR LP]]</f>
        <v>6</v>
      </c>
      <c r="I246" s="25">
        <f t="shared" si="97"/>
        <v>134</v>
      </c>
      <c r="J246" s="25">
        <f t="shared" si="98"/>
        <v>134</v>
      </c>
      <c r="K246" s="27">
        <f t="shared" si="99"/>
        <v>8</v>
      </c>
      <c r="L246" s="27">
        <f t="shared" si="100"/>
        <v>8</v>
      </c>
      <c r="M246" s="25">
        <f t="shared" si="101"/>
        <v>104</v>
      </c>
      <c r="N246" s="25">
        <f t="shared" si="102"/>
        <v>104</v>
      </c>
      <c r="O246" s="27">
        <f t="shared" si="103"/>
        <v>6</v>
      </c>
      <c r="P246" s="27">
        <f t="shared" si="104"/>
        <v>6</v>
      </c>
      <c r="Q246" s="25">
        <f t="shared" si="105"/>
        <v>74</v>
      </c>
      <c r="R246" s="25">
        <f t="shared" si="106"/>
        <v>74</v>
      </c>
      <c r="S246" s="25">
        <f t="shared" si="107"/>
        <v>92</v>
      </c>
      <c r="T246" s="25">
        <f t="shared" si="108"/>
        <v>92</v>
      </c>
      <c r="U246" s="25">
        <f t="shared" si="109"/>
        <v>0</v>
      </c>
      <c r="V246" s="25">
        <f t="shared" si="110"/>
        <v>0</v>
      </c>
      <c r="W246" s="25">
        <f t="shared" si="111"/>
        <v>0</v>
      </c>
      <c r="X246" s="25">
        <f t="shared" si="112"/>
        <v>0</v>
      </c>
      <c r="Y246" s="25">
        <f t="shared" si="113"/>
        <v>0</v>
      </c>
      <c r="Z246" s="25">
        <f t="shared" si="114"/>
        <v>0</v>
      </c>
      <c r="AA246" s="25">
        <f t="shared" si="115"/>
        <v>0</v>
      </c>
      <c r="AB246" s="25">
        <f t="shared" si="116"/>
        <v>0</v>
      </c>
      <c r="AC246" s="25">
        <f t="shared" si="117"/>
        <v>0</v>
      </c>
      <c r="AD246" s="25">
        <f t="shared" si="118"/>
        <v>0</v>
      </c>
      <c r="AE246" s="25">
        <f t="shared" si="119"/>
        <v>0</v>
      </c>
      <c r="AF246" s="27">
        <f t="shared" si="120"/>
        <v>0</v>
      </c>
      <c r="AG246" s="27">
        <f t="shared" si="121"/>
        <v>0</v>
      </c>
      <c r="AH246" s="27">
        <f t="shared" si="122"/>
        <v>0</v>
      </c>
      <c r="AI246" s="27">
        <f t="shared" si="123"/>
        <v>0</v>
      </c>
      <c r="AJ246" s="27">
        <f t="shared" si="124"/>
        <v>0</v>
      </c>
      <c r="AK246" s="26">
        <f>SUM(Tabela4[[#This Row],[1º ano  LP]:[Questionário Contextual Estudante]])</f>
        <v>1040</v>
      </c>
      <c r="AM246">
        <f>IFERROR(IF(VLOOKUP(Tabela4[[#This Row],[Designação]],BW:BX,2,0)="SIM",SUM(AR246:AU246)+(4*(SUM(BH246:BK246))),0),0)</f>
        <v>0</v>
      </c>
      <c r="AN246">
        <f>IFERROR(IF(VLOOKUP(Tabela4[[#This Row],[Designação]],BW:BX,2,0)="SIM",SUM(AV246:BC246)+(4*(SUM(BL246:BS246))),0),0)</f>
        <v>0</v>
      </c>
      <c r="AO246">
        <f>IFERROR(VLOOKUP(Tabela4[[#This Row],[Designação]],BW:BX,2,0),0)</f>
        <v>0</v>
      </c>
      <c r="AP246" t="str">
        <f>IF(Tabela4[[#This Row],[Designação]]=AQ246,"SIM","NÃO")</f>
        <v>SIM</v>
      </c>
      <c r="AQ246" s="38">
        <v>410002</v>
      </c>
      <c r="AR246">
        <v>84</v>
      </c>
      <c r="AS246">
        <v>118</v>
      </c>
      <c r="AT246">
        <v>92</v>
      </c>
      <c r="AU246">
        <v>66</v>
      </c>
      <c r="AV246">
        <v>80</v>
      </c>
      <c r="BD246">
        <v>440</v>
      </c>
      <c r="BF246" t="str">
        <f t="shared" si="125"/>
        <v>sim</v>
      </c>
      <c r="BG246" s="38">
        <v>410002</v>
      </c>
      <c r="BH246">
        <v>3</v>
      </c>
      <c r="BI246">
        <v>4</v>
      </c>
      <c r="BJ246">
        <v>3</v>
      </c>
      <c r="BK246">
        <v>2</v>
      </c>
      <c r="BL246">
        <v>3</v>
      </c>
      <c r="BT246">
        <v>15</v>
      </c>
    </row>
    <row r="247" spans="2:72" x14ac:dyDescent="0.25">
      <c r="B247" s="22">
        <v>4</v>
      </c>
      <c r="C247" s="23">
        <v>410003</v>
      </c>
      <c r="D247" s="24" t="s">
        <v>280</v>
      </c>
      <c r="E247" s="25">
        <f t="shared" si="95"/>
        <v>0</v>
      </c>
      <c r="F247" s="25">
        <f>Tabela4[[#This Row],[1º ano  LP]]</f>
        <v>0</v>
      </c>
      <c r="G247" s="27">
        <f t="shared" si="96"/>
        <v>0</v>
      </c>
      <c r="H247" s="27">
        <f>Tabela4[[#This Row],[1º ano - APLICADOR LP]]</f>
        <v>0</v>
      </c>
      <c r="I247" s="25">
        <f t="shared" si="97"/>
        <v>0</v>
      </c>
      <c r="J247" s="25">
        <f t="shared" si="98"/>
        <v>0</v>
      </c>
      <c r="K247" s="27">
        <f t="shared" si="99"/>
        <v>0</v>
      </c>
      <c r="L247" s="27">
        <f t="shared" si="100"/>
        <v>0</v>
      </c>
      <c r="M247" s="25">
        <f t="shared" si="101"/>
        <v>0</v>
      </c>
      <c r="N247" s="25">
        <f t="shared" si="102"/>
        <v>0</v>
      </c>
      <c r="O247" s="27">
        <f t="shared" si="103"/>
        <v>0</v>
      </c>
      <c r="P247" s="27">
        <f t="shared" si="104"/>
        <v>0</v>
      </c>
      <c r="Q247" s="25">
        <f t="shared" si="105"/>
        <v>33</v>
      </c>
      <c r="R247" s="25">
        <f t="shared" si="106"/>
        <v>33</v>
      </c>
      <c r="S247" s="25">
        <f t="shared" si="107"/>
        <v>36</v>
      </c>
      <c r="T247" s="25">
        <f t="shared" si="108"/>
        <v>36</v>
      </c>
      <c r="U247" s="25">
        <f t="shared" si="109"/>
        <v>282</v>
      </c>
      <c r="V247" s="25">
        <f t="shared" si="110"/>
        <v>282</v>
      </c>
      <c r="W247" s="25">
        <f t="shared" si="111"/>
        <v>333</v>
      </c>
      <c r="X247" s="25">
        <f t="shared" si="112"/>
        <v>333</v>
      </c>
      <c r="Y247" s="25">
        <f t="shared" si="113"/>
        <v>181</v>
      </c>
      <c r="Z247" s="25">
        <f t="shared" si="114"/>
        <v>181</v>
      </c>
      <c r="AA247" s="25">
        <f t="shared" si="115"/>
        <v>174</v>
      </c>
      <c r="AB247" s="25">
        <f t="shared" si="116"/>
        <v>174</v>
      </c>
      <c r="AC247" s="25">
        <f t="shared" si="117"/>
        <v>91</v>
      </c>
      <c r="AD247" s="25">
        <f t="shared" si="118"/>
        <v>91</v>
      </c>
      <c r="AE247" s="25">
        <f t="shared" si="119"/>
        <v>59</v>
      </c>
      <c r="AF247" s="27">
        <f t="shared" si="120"/>
        <v>59</v>
      </c>
      <c r="AG247" s="27">
        <f t="shared" si="121"/>
        <v>17</v>
      </c>
      <c r="AH247" s="27">
        <f t="shared" si="122"/>
        <v>17</v>
      </c>
      <c r="AI247" s="27">
        <f t="shared" si="123"/>
        <v>0</v>
      </c>
      <c r="AJ247" s="27">
        <f t="shared" si="124"/>
        <v>0</v>
      </c>
      <c r="AK247" s="29">
        <f>SUM(Tabela4[[#This Row],[1º ano  LP]:[Questionário Contextual Estudante]])</f>
        <v>2412</v>
      </c>
      <c r="AM247">
        <f>IFERROR(IF(VLOOKUP(Tabela4[[#This Row],[Designação]],BW:BX,2,0)="SIM",SUM(AR247:AU247)+(4*(SUM(BH247:BK247))),0),0)</f>
        <v>0</v>
      </c>
      <c r="AN247">
        <f>IFERROR(IF(VLOOKUP(Tabela4[[#This Row],[Designação]],BW:BX,2,0)="SIM",SUM(AV247:BC247)+(4*(SUM(BL247:BS247))),0),0)</f>
        <v>0</v>
      </c>
      <c r="AO247">
        <f>IFERROR(VLOOKUP(Tabela4[[#This Row],[Designação]],BW:BX,2,0),0)</f>
        <v>0</v>
      </c>
      <c r="AP247" t="str">
        <f>IF(Tabela4[[#This Row],[Designação]]=AQ247,"SIM","NÃO")</f>
        <v>SIM</v>
      </c>
      <c r="AQ247" s="38">
        <v>410003</v>
      </c>
      <c r="AU247">
        <v>29</v>
      </c>
      <c r="AV247">
        <v>32</v>
      </c>
      <c r="AW247">
        <v>250</v>
      </c>
      <c r="AX247">
        <v>301</v>
      </c>
      <c r="AY247">
        <v>165</v>
      </c>
      <c r="AZ247">
        <v>158</v>
      </c>
      <c r="BA247">
        <v>79</v>
      </c>
      <c r="BB247">
        <v>51</v>
      </c>
      <c r="BC247">
        <v>13</v>
      </c>
      <c r="BD247">
        <v>1078</v>
      </c>
      <c r="BF247" t="str">
        <f t="shared" si="125"/>
        <v>sim</v>
      </c>
      <c r="BG247" s="38">
        <v>410003</v>
      </c>
      <c r="BK247">
        <v>1</v>
      </c>
      <c r="BL247">
        <v>1</v>
      </c>
      <c r="BM247">
        <v>8</v>
      </c>
      <c r="BN247">
        <v>8</v>
      </c>
      <c r="BO247">
        <v>4</v>
      </c>
      <c r="BP247">
        <v>4</v>
      </c>
      <c r="BQ247">
        <v>3</v>
      </c>
      <c r="BR247">
        <v>2</v>
      </c>
      <c r="BS247">
        <v>1</v>
      </c>
      <c r="BT247">
        <v>32</v>
      </c>
    </row>
    <row r="248" spans="2:72" x14ac:dyDescent="0.25">
      <c r="B248" s="22">
        <v>4</v>
      </c>
      <c r="C248" s="23">
        <v>410004</v>
      </c>
      <c r="D248" s="24" t="s">
        <v>281</v>
      </c>
      <c r="E248" s="25">
        <f t="shared" si="95"/>
        <v>157</v>
      </c>
      <c r="F248" s="25">
        <f>Tabela4[[#This Row],[1º ano  LP]]</f>
        <v>157</v>
      </c>
      <c r="G248" s="27">
        <f t="shared" si="96"/>
        <v>10</v>
      </c>
      <c r="H248" s="27">
        <f>Tabela4[[#This Row],[1º ano - APLICADOR LP]]</f>
        <v>10</v>
      </c>
      <c r="I248" s="25">
        <f t="shared" si="97"/>
        <v>176</v>
      </c>
      <c r="J248" s="25">
        <f t="shared" si="98"/>
        <v>176</v>
      </c>
      <c r="K248" s="27">
        <f t="shared" si="99"/>
        <v>10</v>
      </c>
      <c r="L248" s="27">
        <f t="shared" si="100"/>
        <v>10</v>
      </c>
      <c r="M248" s="25">
        <f t="shared" si="101"/>
        <v>132</v>
      </c>
      <c r="N248" s="25">
        <f t="shared" si="102"/>
        <v>132</v>
      </c>
      <c r="O248" s="27">
        <f t="shared" si="103"/>
        <v>8</v>
      </c>
      <c r="P248" s="27">
        <f t="shared" si="104"/>
        <v>8</v>
      </c>
      <c r="Q248" s="25">
        <f t="shared" si="105"/>
        <v>156</v>
      </c>
      <c r="R248" s="25">
        <f t="shared" si="106"/>
        <v>156</v>
      </c>
      <c r="S248" s="25">
        <f t="shared" si="107"/>
        <v>112</v>
      </c>
      <c r="T248" s="25">
        <f t="shared" si="108"/>
        <v>112</v>
      </c>
      <c r="U248" s="25">
        <f t="shared" si="109"/>
        <v>0</v>
      </c>
      <c r="V248" s="25">
        <f t="shared" si="110"/>
        <v>0</v>
      </c>
      <c r="W248" s="25">
        <f t="shared" si="111"/>
        <v>0</v>
      </c>
      <c r="X248" s="25">
        <f t="shared" si="112"/>
        <v>0</v>
      </c>
      <c r="Y248" s="25">
        <f t="shared" si="113"/>
        <v>0</v>
      </c>
      <c r="Z248" s="25">
        <f t="shared" si="114"/>
        <v>0</v>
      </c>
      <c r="AA248" s="25">
        <f t="shared" si="115"/>
        <v>0</v>
      </c>
      <c r="AB248" s="25">
        <f t="shared" si="116"/>
        <v>0</v>
      </c>
      <c r="AC248" s="25">
        <f t="shared" si="117"/>
        <v>0</v>
      </c>
      <c r="AD248" s="25">
        <f t="shared" si="118"/>
        <v>0</v>
      </c>
      <c r="AE248" s="25">
        <f t="shared" si="119"/>
        <v>0</v>
      </c>
      <c r="AF248" s="27">
        <f t="shared" si="120"/>
        <v>0</v>
      </c>
      <c r="AG248" s="27">
        <f t="shared" si="121"/>
        <v>0</v>
      </c>
      <c r="AH248" s="27">
        <f t="shared" si="122"/>
        <v>0</v>
      </c>
      <c r="AI248" s="27">
        <f t="shared" si="123"/>
        <v>0</v>
      </c>
      <c r="AJ248" s="27">
        <f t="shared" si="124"/>
        <v>0</v>
      </c>
      <c r="AK248" s="26">
        <f>SUM(Tabela4[[#This Row],[1º ano  LP]:[Questionário Contextual Estudante]])</f>
        <v>1522</v>
      </c>
      <c r="AM248">
        <f>IFERROR(IF(VLOOKUP(Tabela4[[#This Row],[Designação]],BW:BX,2,0)="SIM",SUM(AR248:AU248)+(4*(SUM(BH248:BK248))),0),0)</f>
        <v>0</v>
      </c>
      <c r="AN248">
        <f>IFERROR(IF(VLOOKUP(Tabela4[[#This Row],[Designação]],BW:BX,2,0)="SIM",SUM(AV248:BC248)+(4*(SUM(BL248:BS248))),0),0)</f>
        <v>0</v>
      </c>
      <c r="AO248">
        <f>IFERROR(VLOOKUP(Tabela4[[#This Row],[Designação]],BW:BX,2,0),0)</f>
        <v>0</v>
      </c>
      <c r="AP248" t="str">
        <f>IF(Tabela4[[#This Row],[Designação]]=AQ248,"SIM","NÃO")</f>
        <v>SIM</v>
      </c>
      <c r="AQ248" s="38">
        <v>410004</v>
      </c>
      <c r="AR248">
        <v>137</v>
      </c>
      <c r="AS248">
        <v>156</v>
      </c>
      <c r="AT248">
        <v>116</v>
      </c>
      <c r="AU248">
        <v>140</v>
      </c>
      <c r="AV248">
        <v>100</v>
      </c>
      <c r="BD248">
        <v>649</v>
      </c>
      <c r="BF248" t="str">
        <f t="shared" si="125"/>
        <v>sim</v>
      </c>
      <c r="BG248" s="38">
        <v>410004</v>
      </c>
      <c r="BH248">
        <v>5</v>
      </c>
      <c r="BI248">
        <v>5</v>
      </c>
      <c r="BJ248">
        <v>4</v>
      </c>
      <c r="BK248">
        <v>4</v>
      </c>
      <c r="BL248">
        <v>3</v>
      </c>
      <c r="BT248">
        <v>21</v>
      </c>
    </row>
    <row r="249" spans="2:72" x14ac:dyDescent="0.25">
      <c r="B249" s="22">
        <v>4</v>
      </c>
      <c r="C249" s="23">
        <v>410005</v>
      </c>
      <c r="D249" s="24" t="s">
        <v>282</v>
      </c>
      <c r="E249" s="25">
        <f t="shared" si="95"/>
        <v>0</v>
      </c>
      <c r="F249" s="25">
        <f>Tabela4[[#This Row],[1º ano  LP]]</f>
        <v>0</v>
      </c>
      <c r="G249" s="27">
        <f t="shared" si="96"/>
        <v>0</v>
      </c>
      <c r="H249" s="27">
        <f>Tabela4[[#This Row],[1º ano - APLICADOR LP]]</f>
        <v>0</v>
      </c>
      <c r="I249" s="25">
        <f t="shared" si="97"/>
        <v>0</v>
      </c>
      <c r="J249" s="25">
        <f t="shared" si="98"/>
        <v>0</v>
      </c>
      <c r="K249" s="27">
        <f t="shared" si="99"/>
        <v>0</v>
      </c>
      <c r="L249" s="27">
        <f t="shared" si="100"/>
        <v>0</v>
      </c>
      <c r="M249" s="25">
        <f t="shared" si="101"/>
        <v>0</v>
      </c>
      <c r="N249" s="25">
        <f t="shared" si="102"/>
        <v>0</v>
      </c>
      <c r="O249" s="27">
        <f t="shared" si="103"/>
        <v>0</v>
      </c>
      <c r="P249" s="27">
        <f t="shared" si="104"/>
        <v>0</v>
      </c>
      <c r="Q249" s="25">
        <f t="shared" si="105"/>
        <v>0</v>
      </c>
      <c r="R249" s="25">
        <f t="shared" si="106"/>
        <v>0</v>
      </c>
      <c r="S249" s="25">
        <f t="shared" si="107"/>
        <v>0</v>
      </c>
      <c r="T249" s="25">
        <f t="shared" si="108"/>
        <v>0</v>
      </c>
      <c r="U249" s="25">
        <f t="shared" si="109"/>
        <v>0</v>
      </c>
      <c r="V249" s="25">
        <f t="shared" si="110"/>
        <v>0</v>
      </c>
      <c r="W249" s="25">
        <f t="shared" si="111"/>
        <v>242</v>
      </c>
      <c r="X249" s="25">
        <f t="shared" si="112"/>
        <v>242</v>
      </c>
      <c r="Y249" s="25">
        <f t="shared" si="113"/>
        <v>265</v>
      </c>
      <c r="Z249" s="25">
        <f t="shared" si="114"/>
        <v>265</v>
      </c>
      <c r="AA249" s="25">
        <f t="shared" si="115"/>
        <v>261</v>
      </c>
      <c r="AB249" s="25">
        <f t="shared" si="116"/>
        <v>261</v>
      </c>
      <c r="AC249" s="25">
        <f t="shared" si="117"/>
        <v>0</v>
      </c>
      <c r="AD249" s="25">
        <f t="shared" si="118"/>
        <v>0</v>
      </c>
      <c r="AE249" s="25">
        <f t="shared" si="119"/>
        <v>0</v>
      </c>
      <c r="AF249" s="27">
        <f t="shared" si="120"/>
        <v>0</v>
      </c>
      <c r="AG249" s="27">
        <f t="shared" si="121"/>
        <v>38</v>
      </c>
      <c r="AH249" s="27">
        <f t="shared" si="122"/>
        <v>38</v>
      </c>
      <c r="AI249" s="27">
        <f t="shared" si="123"/>
        <v>0</v>
      </c>
      <c r="AJ249" s="27">
        <f t="shared" si="124"/>
        <v>0</v>
      </c>
      <c r="AK249" s="26">
        <f>SUM(Tabela4[[#This Row],[1º ano  LP]:[Questionário Contextual Estudante]])</f>
        <v>1612</v>
      </c>
      <c r="AM249">
        <f>IFERROR(IF(VLOOKUP(Tabela4[[#This Row],[Designação]],BW:BX,2,0)="SIM",SUM(AR249:AU249)+(4*(SUM(BH249:BK249))),0),0)</f>
        <v>0</v>
      </c>
      <c r="AN249">
        <f>IFERROR(IF(VLOOKUP(Tabela4[[#This Row],[Designação]],BW:BX,2,0)="SIM",SUM(AV249:BC249)+(4*(SUM(BL249:BS249))),0),0)</f>
        <v>0</v>
      </c>
      <c r="AO249">
        <f>IFERROR(VLOOKUP(Tabela4[[#This Row],[Designação]],BW:BX,2,0),0)</f>
        <v>0</v>
      </c>
      <c r="AP249" t="str">
        <f>IF(Tabela4[[#This Row],[Designação]]=AQ249,"SIM","NÃO")</f>
        <v>SIM</v>
      </c>
      <c r="AQ249" s="38">
        <v>410005</v>
      </c>
      <c r="AX249">
        <v>214</v>
      </c>
      <c r="AY249">
        <v>241</v>
      </c>
      <c r="AZ249">
        <v>237</v>
      </c>
      <c r="BC249">
        <v>34</v>
      </c>
      <c r="BD249">
        <v>726</v>
      </c>
      <c r="BF249" t="str">
        <f t="shared" si="125"/>
        <v>sim</v>
      </c>
      <c r="BG249" s="38">
        <v>410005</v>
      </c>
      <c r="BN249">
        <v>7</v>
      </c>
      <c r="BO249">
        <v>6</v>
      </c>
      <c r="BP249">
        <v>6</v>
      </c>
      <c r="BS249">
        <v>1</v>
      </c>
      <c r="BT249">
        <v>20</v>
      </c>
    </row>
    <row r="250" spans="2:72" x14ac:dyDescent="0.25">
      <c r="B250" s="22">
        <v>4</v>
      </c>
      <c r="C250" s="23">
        <v>410006</v>
      </c>
      <c r="D250" s="24" t="s">
        <v>283</v>
      </c>
      <c r="E250" s="25">
        <f t="shared" si="95"/>
        <v>34</v>
      </c>
      <c r="F250" s="25">
        <f>Tabela4[[#This Row],[1º ano  LP]]</f>
        <v>34</v>
      </c>
      <c r="G250" s="27">
        <f t="shared" si="96"/>
        <v>2</v>
      </c>
      <c r="H250" s="27">
        <f>Tabela4[[#This Row],[1º ano - APLICADOR LP]]</f>
        <v>2</v>
      </c>
      <c r="I250" s="25">
        <f t="shared" si="97"/>
        <v>35</v>
      </c>
      <c r="J250" s="25">
        <f t="shared" si="98"/>
        <v>35</v>
      </c>
      <c r="K250" s="27">
        <f t="shared" si="99"/>
        <v>2</v>
      </c>
      <c r="L250" s="27">
        <f t="shared" si="100"/>
        <v>2</v>
      </c>
      <c r="M250" s="25">
        <f t="shared" si="101"/>
        <v>34</v>
      </c>
      <c r="N250" s="25">
        <f t="shared" si="102"/>
        <v>34</v>
      </c>
      <c r="O250" s="27">
        <f t="shared" si="103"/>
        <v>2</v>
      </c>
      <c r="P250" s="27">
        <f t="shared" si="104"/>
        <v>2</v>
      </c>
      <c r="Q250" s="25">
        <f t="shared" si="105"/>
        <v>80</v>
      </c>
      <c r="R250" s="25">
        <f t="shared" si="106"/>
        <v>80</v>
      </c>
      <c r="S250" s="25">
        <f t="shared" si="107"/>
        <v>73</v>
      </c>
      <c r="T250" s="25">
        <f t="shared" si="108"/>
        <v>73</v>
      </c>
      <c r="U250" s="25">
        <f t="shared" si="109"/>
        <v>79</v>
      </c>
      <c r="V250" s="25">
        <f t="shared" si="110"/>
        <v>79</v>
      </c>
      <c r="W250" s="25">
        <f t="shared" si="111"/>
        <v>0</v>
      </c>
      <c r="X250" s="25">
        <f t="shared" si="112"/>
        <v>0</v>
      </c>
      <c r="Y250" s="25">
        <f t="shared" si="113"/>
        <v>0</v>
      </c>
      <c r="Z250" s="25">
        <f t="shared" si="114"/>
        <v>0</v>
      </c>
      <c r="AA250" s="25">
        <f t="shared" si="115"/>
        <v>0</v>
      </c>
      <c r="AB250" s="25">
        <f t="shared" si="116"/>
        <v>0</v>
      </c>
      <c r="AC250" s="25">
        <f t="shared" si="117"/>
        <v>0</v>
      </c>
      <c r="AD250" s="25">
        <f t="shared" si="118"/>
        <v>0</v>
      </c>
      <c r="AE250" s="25">
        <f t="shared" si="119"/>
        <v>0</v>
      </c>
      <c r="AF250" s="27">
        <f t="shared" si="120"/>
        <v>0</v>
      </c>
      <c r="AG250" s="27">
        <f t="shared" si="121"/>
        <v>0</v>
      </c>
      <c r="AH250" s="27">
        <f t="shared" si="122"/>
        <v>0</v>
      </c>
      <c r="AI250" s="27">
        <f t="shared" si="123"/>
        <v>0</v>
      </c>
      <c r="AJ250" s="27">
        <f t="shared" si="124"/>
        <v>0</v>
      </c>
      <c r="AK250" s="26">
        <f>SUM(Tabela4[[#This Row],[1º ano  LP]:[Questionário Contextual Estudante]])</f>
        <v>682</v>
      </c>
      <c r="AM250">
        <f>IFERROR(IF(VLOOKUP(Tabela4[[#This Row],[Designação]],BW:BX,2,0)="SIM",SUM(AR250:AU250)+(4*(SUM(BH250:BK250))),0),0)</f>
        <v>0</v>
      </c>
      <c r="AN250">
        <f>IFERROR(IF(VLOOKUP(Tabela4[[#This Row],[Designação]],BW:BX,2,0)="SIM",SUM(AV250:BC250)+(4*(SUM(BL250:BS250))),0),0)</f>
        <v>0</v>
      </c>
      <c r="AO250">
        <f>IFERROR(VLOOKUP(Tabela4[[#This Row],[Designação]],BW:BX,2,0),0)</f>
        <v>0</v>
      </c>
      <c r="AP250" t="str">
        <f>IF(Tabela4[[#This Row],[Designação]]=AQ250,"SIM","NÃO")</f>
        <v>SIM</v>
      </c>
      <c r="AQ250" s="38">
        <v>410006</v>
      </c>
      <c r="AR250">
        <v>30</v>
      </c>
      <c r="AS250">
        <v>31</v>
      </c>
      <c r="AT250">
        <v>30</v>
      </c>
      <c r="AU250">
        <v>72</v>
      </c>
      <c r="AV250">
        <v>65</v>
      </c>
      <c r="AW250">
        <v>71</v>
      </c>
      <c r="BD250">
        <v>299</v>
      </c>
      <c r="BF250" t="str">
        <f t="shared" si="125"/>
        <v>sim</v>
      </c>
      <c r="BG250" s="38">
        <v>410006</v>
      </c>
      <c r="BH250">
        <v>1</v>
      </c>
      <c r="BI250">
        <v>1</v>
      </c>
      <c r="BJ250">
        <v>1</v>
      </c>
      <c r="BK250">
        <v>2</v>
      </c>
      <c r="BL250">
        <v>2</v>
      </c>
      <c r="BM250">
        <v>2</v>
      </c>
      <c r="BT250">
        <v>9</v>
      </c>
    </row>
    <row r="251" spans="2:72" x14ac:dyDescent="0.25">
      <c r="B251" s="22">
        <v>4</v>
      </c>
      <c r="C251" s="23">
        <v>410007</v>
      </c>
      <c r="D251" s="24" t="s">
        <v>284</v>
      </c>
      <c r="E251" s="25">
        <f t="shared" si="95"/>
        <v>33</v>
      </c>
      <c r="F251" s="25">
        <f>Tabela4[[#This Row],[1º ano  LP]]</f>
        <v>33</v>
      </c>
      <c r="G251" s="27">
        <f t="shared" si="96"/>
        <v>2</v>
      </c>
      <c r="H251" s="27">
        <f>Tabela4[[#This Row],[1º ano - APLICADOR LP]]</f>
        <v>2</v>
      </c>
      <c r="I251" s="25">
        <f t="shared" si="97"/>
        <v>34</v>
      </c>
      <c r="J251" s="25">
        <f t="shared" si="98"/>
        <v>34</v>
      </c>
      <c r="K251" s="27">
        <f t="shared" si="99"/>
        <v>2</v>
      </c>
      <c r="L251" s="27">
        <f t="shared" si="100"/>
        <v>2</v>
      </c>
      <c r="M251" s="25">
        <f t="shared" si="101"/>
        <v>35</v>
      </c>
      <c r="N251" s="25">
        <f t="shared" si="102"/>
        <v>35</v>
      </c>
      <c r="O251" s="27">
        <f t="shared" si="103"/>
        <v>2</v>
      </c>
      <c r="P251" s="27">
        <f t="shared" si="104"/>
        <v>2</v>
      </c>
      <c r="Q251" s="25">
        <f t="shared" si="105"/>
        <v>105</v>
      </c>
      <c r="R251" s="25">
        <f t="shared" si="106"/>
        <v>105</v>
      </c>
      <c r="S251" s="25">
        <f t="shared" si="107"/>
        <v>104</v>
      </c>
      <c r="T251" s="25">
        <f t="shared" si="108"/>
        <v>104</v>
      </c>
      <c r="U251" s="25">
        <f t="shared" si="109"/>
        <v>115</v>
      </c>
      <c r="V251" s="25">
        <f t="shared" si="110"/>
        <v>115</v>
      </c>
      <c r="W251" s="25">
        <f t="shared" si="111"/>
        <v>0</v>
      </c>
      <c r="X251" s="25">
        <f t="shared" si="112"/>
        <v>0</v>
      </c>
      <c r="Y251" s="25">
        <f t="shared" si="113"/>
        <v>0</v>
      </c>
      <c r="Z251" s="25">
        <f t="shared" si="114"/>
        <v>0</v>
      </c>
      <c r="AA251" s="25">
        <f t="shared" si="115"/>
        <v>0</v>
      </c>
      <c r="AB251" s="25">
        <f t="shared" si="116"/>
        <v>0</v>
      </c>
      <c r="AC251" s="25">
        <f t="shared" si="117"/>
        <v>0</v>
      </c>
      <c r="AD251" s="25">
        <f t="shared" si="118"/>
        <v>0</v>
      </c>
      <c r="AE251" s="25">
        <f t="shared" si="119"/>
        <v>0</v>
      </c>
      <c r="AF251" s="27">
        <f t="shared" si="120"/>
        <v>0</v>
      </c>
      <c r="AG251" s="27">
        <f t="shared" si="121"/>
        <v>0</v>
      </c>
      <c r="AH251" s="27">
        <f t="shared" si="122"/>
        <v>0</v>
      </c>
      <c r="AI251" s="27">
        <f t="shared" si="123"/>
        <v>0</v>
      </c>
      <c r="AJ251" s="27">
        <f t="shared" si="124"/>
        <v>0</v>
      </c>
      <c r="AK251" s="26">
        <f>SUM(Tabela4[[#This Row],[1º ano  LP]:[Questionário Contextual Estudante]])</f>
        <v>864</v>
      </c>
      <c r="AM251">
        <f>IFERROR(IF(VLOOKUP(Tabela4[[#This Row],[Designação]],BW:BX,2,0)="SIM",SUM(AR251:AU251)+(4*(SUM(BH251:BK251))),0),0)</f>
        <v>0</v>
      </c>
      <c r="AN251">
        <f>IFERROR(IF(VLOOKUP(Tabela4[[#This Row],[Designação]],BW:BX,2,0)="SIM",SUM(AV251:BC251)+(4*(SUM(BL251:BS251))),0),0)</f>
        <v>0</v>
      </c>
      <c r="AO251">
        <f>IFERROR(VLOOKUP(Tabela4[[#This Row],[Designação]],BW:BX,2,0),0)</f>
        <v>0</v>
      </c>
      <c r="AP251" t="str">
        <f>IF(Tabela4[[#This Row],[Designação]]=AQ251,"SIM","NÃO")</f>
        <v>SIM</v>
      </c>
      <c r="AQ251" s="38">
        <v>410007</v>
      </c>
      <c r="AR251">
        <v>29</v>
      </c>
      <c r="AS251">
        <v>30</v>
      </c>
      <c r="AT251">
        <v>31</v>
      </c>
      <c r="AU251">
        <v>93</v>
      </c>
      <c r="AV251">
        <v>92</v>
      </c>
      <c r="AW251">
        <v>103</v>
      </c>
      <c r="BD251">
        <v>378</v>
      </c>
      <c r="BF251" t="str">
        <f t="shared" si="125"/>
        <v>sim</v>
      </c>
      <c r="BG251" s="38">
        <v>410007</v>
      </c>
      <c r="BH251">
        <v>1</v>
      </c>
      <c r="BI251">
        <v>1</v>
      </c>
      <c r="BJ251">
        <v>1</v>
      </c>
      <c r="BK251">
        <v>3</v>
      </c>
      <c r="BL251">
        <v>3</v>
      </c>
      <c r="BM251">
        <v>3</v>
      </c>
      <c r="BT251">
        <v>12</v>
      </c>
    </row>
    <row r="252" spans="2:72" x14ac:dyDescent="0.25">
      <c r="B252" s="22">
        <v>4</v>
      </c>
      <c r="C252" s="23">
        <v>410008</v>
      </c>
      <c r="D252" s="24" t="s">
        <v>285</v>
      </c>
      <c r="E252" s="25">
        <f t="shared" si="95"/>
        <v>71</v>
      </c>
      <c r="F252" s="25">
        <f>Tabela4[[#This Row],[1º ano  LP]]</f>
        <v>71</v>
      </c>
      <c r="G252" s="27">
        <f t="shared" si="96"/>
        <v>4</v>
      </c>
      <c r="H252" s="27">
        <f>Tabela4[[#This Row],[1º ano - APLICADOR LP]]</f>
        <v>4</v>
      </c>
      <c r="I252" s="25">
        <f t="shared" si="97"/>
        <v>141</v>
      </c>
      <c r="J252" s="25">
        <f t="shared" si="98"/>
        <v>141</v>
      </c>
      <c r="K252" s="27">
        <f t="shared" si="99"/>
        <v>8</v>
      </c>
      <c r="L252" s="27">
        <f t="shared" si="100"/>
        <v>8</v>
      </c>
      <c r="M252" s="25">
        <f t="shared" si="101"/>
        <v>107</v>
      </c>
      <c r="N252" s="25">
        <f t="shared" si="102"/>
        <v>107</v>
      </c>
      <c r="O252" s="27">
        <f t="shared" si="103"/>
        <v>6</v>
      </c>
      <c r="P252" s="27">
        <f t="shared" si="104"/>
        <v>6</v>
      </c>
      <c r="Q252" s="25">
        <f t="shared" si="105"/>
        <v>0</v>
      </c>
      <c r="R252" s="25">
        <f t="shared" si="106"/>
        <v>0</v>
      </c>
      <c r="S252" s="25">
        <f t="shared" si="107"/>
        <v>0</v>
      </c>
      <c r="T252" s="25">
        <f t="shared" si="108"/>
        <v>0</v>
      </c>
      <c r="U252" s="25">
        <f t="shared" si="109"/>
        <v>0</v>
      </c>
      <c r="V252" s="25">
        <f t="shared" si="110"/>
        <v>0</v>
      </c>
      <c r="W252" s="25">
        <f t="shared" si="111"/>
        <v>0</v>
      </c>
      <c r="X252" s="25">
        <f t="shared" si="112"/>
        <v>0</v>
      </c>
      <c r="Y252" s="25">
        <f t="shared" si="113"/>
        <v>0</v>
      </c>
      <c r="Z252" s="25">
        <f t="shared" si="114"/>
        <v>0</v>
      </c>
      <c r="AA252" s="25">
        <f t="shared" si="115"/>
        <v>0</v>
      </c>
      <c r="AB252" s="25">
        <f t="shared" si="116"/>
        <v>0</v>
      </c>
      <c r="AC252" s="25">
        <f t="shared" si="117"/>
        <v>0</v>
      </c>
      <c r="AD252" s="25">
        <f t="shared" si="118"/>
        <v>0</v>
      </c>
      <c r="AE252" s="25">
        <f t="shared" si="119"/>
        <v>0</v>
      </c>
      <c r="AF252" s="27">
        <f t="shared" si="120"/>
        <v>0</v>
      </c>
      <c r="AG252" s="27">
        <f t="shared" si="121"/>
        <v>0</v>
      </c>
      <c r="AH252" s="27">
        <f t="shared" si="122"/>
        <v>0</v>
      </c>
      <c r="AI252" s="27">
        <f t="shared" si="123"/>
        <v>0</v>
      </c>
      <c r="AJ252" s="27">
        <f t="shared" si="124"/>
        <v>0</v>
      </c>
      <c r="AK252" s="26">
        <f>SUM(Tabela4[[#This Row],[1º ano  LP]:[Questionário Contextual Estudante]])</f>
        <v>674</v>
      </c>
      <c r="AM252">
        <f>IFERROR(IF(VLOOKUP(Tabela4[[#This Row],[Designação]],BW:BX,2,0)="SIM",SUM(AR252:AU252)+(4*(SUM(BH252:BK252))),0),0)</f>
        <v>0</v>
      </c>
      <c r="AN252">
        <f>IFERROR(IF(VLOOKUP(Tabela4[[#This Row],[Designação]],BW:BX,2,0)="SIM",SUM(AV252:BC252)+(4*(SUM(BL252:BS252))),0),0)</f>
        <v>0</v>
      </c>
      <c r="AO252">
        <f>IFERROR(VLOOKUP(Tabela4[[#This Row],[Designação]],BW:BX,2,0),0)</f>
        <v>0</v>
      </c>
      <c r="AP252" t="str">
        <f>IF(Tabela4[[#This Row],[Designação]]=AQ252,"SIM","NÃO")</f>
        <v>SIM</v>
      </c>
      <c r="AQ252" s="38">
        <v>410008</v>
      </c>
      <c r="AR252">
        <v>63</v>
      </c>
      <c r="AS252">
        <v>125</v>
      </c>
      <c r="AT252">
        <v>95</v>
      </c>
      <c r="BD252">
        <v>283</v>
      </c>
      <c r="BF252" t="str">
        <f t="shared" si="125"/>
        <v>sim</v>
      </c>
      <c r="BG252" s="38">
        <v>410008</v>
      </c>
      <c r="BH252">
        <v>2</v>
      </c>
      <c r="BI252">
        <v>4</v>
      </c>
      <c r="BJ252">
        <v>3</v>
      </c>
      <c r="BT252">
        <v>9</v>
      </c>
    </row>
    <row r="253" spans="2:72" x14ac:dyDescent="0.25">
      <c r="B253" s="22">
        <v>4</v>
      </c>
      <c r="C253" s="23">
        <v>410009</v>
      </c>
      <c r="D253" s="24" t="s">
        <v>286</v>
      </c>
      <c r="E253" s="25">
        <f t="shared" si="95"/>
        <v>0</v>
      </c>
      <c r="F253" s="25">
        <f>Tabela4[[#This Row],[1º ano  LP]]</f>
        <v>0</v>
      </c>
      <c r="G253" s="27">
        <f t="shared" si="96"/>
        <v>0</v>
      </c>
      <c r="H253" s="27">
        <f>Tabela4[[#This Row],[1º ano - APLICADOR LP]]</f>
        <v>0</v>
      </c>
      <c r="I253" s="25">
        <f t="shared" si="97"/>
        <v>0</v>
      </c>
      <c r="J253" s="25">
        <f t="shared" si="98"/>
        <v>0</v>
      </c>
      <c r="K253" s="27">
        <f t="shared" si="99"/>
        <v>0</v>
      </c>
      <c r="L253" s="27">
        <f t="shared" si="100"/>
        <v>0</v>
      </c>
      <c r="M253" s="25">
        <f t="shared" si="101"/>
        <v>0</v>
      </c>
      <c r="N253" s="25">
        <f t="shared" si="102"/>
        <v>0</v>
      </c>
      <c r="O253" s="27">
        <f t="shared" si="103"/>
        <v>0</v>
      </c>
      <c r="P253" s="27">
        <f t="shared" si="104"/>
        <v>0</v>
      </c>
      <c r="Q253" s="25">
        <f t="shared" si="105"/>
        <v>0</v>
      </c>
      <c r="R253" s="25">
        <f t="shared" si="106"/>
        <v>0</v>
      </c>
      <c r="S253" s="25">
        <f t="shared" si="107"/>
        <v>0</v>
      </c>
      <c r="T253" s="25">
        <f t="shared" si="108"/>
        <v>0</v>
      </c>
      <c r="U253" s="25">
        <f t="shared" si="109"/>
        <v>240</v>
      </c>
      <c r="V253" s="25">
        <f t="shared" si="110"/>
        <v>240</v>
      </c>
      <c r="W253" s="25">
        <f t="shared" si="111"/>
        <v>387</v>
      </c>
      <c r="X253" s="25">
        <f t="shared" si="112"/>
        <v>387</v>
      </c>
      <c r="Y253" s="25">
        <f t="shared" si="113"/>
        <v>311</v>
      </c>
      <c r="Z253" s="25">
        <f t="shared" si="114"/>
        <v>311</v>
      </c>
      <c r="AA253" s="25">
        <f t="shared" si="115"/>
        <v>237</v>
      </c>
      <c r="AB253" s="25">
        <f t="shared" si="116"/>
        <v>237</v>
      </c>
      <c r="AC253" s="25">
        <f t="shared" si="117"/>
        <v>0</v>
      </c>
      <c r="AD253" s="25">
        <f t="shared" si="118"/>
        <v>0</v>
      </c>
      <c r="AE253" s="25">
        <f t="shared" si="119"/>
        <v>58</v>
      </c>
      <c r="AF253" s="27">
        <f t="shared" si="120"/>
        <v>58</v>
      </c>
      <c r="AG253" s="27">
        <f t="shared" si="121"/>
        <v>0</v>
      </c>
      <c r="AH253" s="27">
        <f t="shared" si="122"/>
        <v>0</v>
      </c>
      <c r="AI253" s="27">
        <f t="shared" si="123"/>
        <v>0</v>
      </c>
      <c r="AJ253" s="27">
        <f t="shared" si="124"/>
        <v>0</v>
      </c>
      <c r="AK253" s="26">
        <f>SUM(Tabela4[[#This Row],[1º ano  LP]:[Questionário Contextual Estudante]])</f>
        <v>2466</v>
      </c>
      <c r="AM253">
        <f>IFERROR(IF(VLOOKUP(Tabela4[[#This Row],[Designação]],BW:BX,2,0)="SIM",SUM(AR253:AU253)+(4*(SUM(BH253:BK253))),0),0)</f>
        <v>0</v>
      </c>
      <c r="AN253">
        <f>IFERROR(IF(VLOOKUP(Tabela4[[#This Row],[Designação]],BW:BX,2,0)="SIM",SUM(AV253:BC253)+(4*(SUM(BL253:BS253))),0),0)</f>
        <v>0</v>
      </c>
      <c r="AO253">
        <f>IFERROR(VLOOKUP(Tabela4[[#This Row],[Designação]],BW:BX,2,0),0)</f>
        <v>0</v>
      </c>
      <c r="AP253" t="str">
        <f>IF(Tabela4[[#This Row],[Designação]]=AQ253,"SIM","NÃO")</f>
        <v>SIM</v>
      </c>
      <c r="AQ253" s="38">
        <v>410009</v>
      </c>
      <c r="AW253">
        <v>216</v>
      </c>
      <c r="AX253">
        <v>351</v>
      </c>
      <c r="AY253">
        <v>283</v>
      </c>
      <c r="AZ253">
        <v>213</v>
      </c>
      <c r="BB253">
        <v>50</v>
      </c>
      <c r="BD253">
        <v>1113</v>
      </c>
      <c r="BF253" t="str">
        <f t="shared" si="125"/>
        <v>sim</v>
      </c>
      <c r="BG253" s="38">
        <v>410009</v>
      </c>
      <c r="BM253">
        <v>6</v>
      </c>
      <c r="BN253">
        <v>9</v>
      </c>
      <c r="BO253">
        <v>7</v>
      </c>
      <c r="BP253">
        <v>6</v>
      </c>
      <c r="BR253">
        <v>2</v>
      </c>
      <c r="BT253">
        <v>30</v>
      </c>
    </row>
    <row r="254" spans="2:72" x14ac:dyDescent="0.25">
      <c r="B254" s="22">
        <v>4</v>
      </c>
      <c r="C254" s="23">
        <v>410010</v>
      </c>
      <c r="D254" s="24" t="s">
        <v>287</v>
      </c>
      <c r="E254" s="25">
        <f t="shared" si="95"/>
        <v>36</v>
      </c>
      <c r="F254" s="25">
        <f>Tabela4[[#This Row],[1º ano  LP]]</f>
        <v>36</v>
      </c>
      <c r="G254" s="27">
        <f t="shared" si="96"/>
        <v>2</v>
      </c>
      <c r="H254" s="27">
        <f>Tabela4[[#This Row],[1º ano - APLICADOR LP]]</f>
        <v>2</v>
      </c>
      <c r="I254" s="25">
        <f t="shared" si="97"/>
        <v>36</v>
      </c>
      <c r="J254" s="25">
        <f t="shared" si="98"/>
        <v>36</v>
      </c>
      <c r="K254" s="27">
        <f t="shared" si="99"/>
        <v>2</v>
      </c>
      <c r="L254" s="27">
        <f t="shared" si="100"/>
        <v>2</v>
      </c>
      <c r="M254" s="25">
        <f t="shared" si="101"/>
        <v>135</v>
      </c>
      <c r="N254" s="25">
        <f t="shared" si="102"/>
        <v>135</v>
      </c>
      <c r="O254" s="27">
        <f t="shared" si="103"/>
        <v>8</v>
      </c>
      <c r="P254" s="27">
        <f t="shared" si="104"/>
        <v>8</v>
      </c>
      <c r="Q254" s="25">
        <f t="shared" si="105"/>
        <v>77</v>
      </c>
      <c r="R254" s="25">
        <f t="shared" si="106"/>
        <v>77</v>
      </c>
      <c r="S254" s="25">
        <f t="shared" si="107"/>
        <v>37</v>
      </c>
      <c r="T254" s="25">
        <f t="shared" si="108"/>
        <v>37</v>
      </c>
      <c r="U254" s="25">
        <f t="shared" si="109"/>
        <v>73</v>
      </c>
      <c r="V254" s="25">
        <f t="shared" si="110"/>
        <v>73</v>
      </c>
      <c r="W254" s="25">
        <f t="shared" si="111"/>
        <v>216</v>
      </c>
      <c r="X254" s="25">
        <f t="shared" si="112"/>
        <v>216</v>
      </c>
      <c r="Y254" s="25">
        <f t="shared" si="113"/>
        <v>219</v>
      </c>
      <c r="Z254" s="25">
        <f t="shared" si="114"/>
        <v>219</v>
      </c>
      <c r="AA254" s="25">
        <f t="shared" si="115"/>
        <v>174</v>
      </c>
      <c r="AB254" s="25">
        <f t="shared" si="116"/>
        <v>174</v>
      </c>
      <c r="AC254" s="25">
        <f t="shared" si="117"/>
        <v>0</v>
      </c>
      <c r="AD254" s="25">
        <f t="shared" si="118"/>
        <v>0</v>
      </c>
      <c r="AE254" s="25">
        <f t="shared" si="119"/>
        <v>59</v>
      </c>
      <c r="AF254" s="27">
        <f t="shared" si="120"/>
        <v>59</v>
      </c>
      <c r="AG254" s="27">
        <f t="shared" si="121"/>
        <v>21</v>
      </c>
      <c r="AH254" s="27">
        <f t="shared" si="122"/>
        <v>21</v>
      </c>
      <c r="AI254" s="27">
        <f t="shared" si="123"/>
        <v>0</v>
      </c>
      <c r="AJ254" s="27">
        <f t="shared" si="124"/>
        <v>0</v>
      </c>
      <c r="AK254" s="26">
        <f>SUM(Tabela4[[#This Row],[1º ano  LP]:[Questionário Contextual Estudante]])</f>
        <v>2190</v>
      </c>
      <c r="AM254">
        <f>IFERROR(IF(VLOOKUP(Tabela4[[#This Row],[Designação]],BW:BX,2,0)="SIM",SUM(AR254:AU254)+(4*(SUM(BH254:BK254))),0),0)</f>
        <v>0</v>
      </c>
      <c r="AN254">
        <f>IFERROR(IF(VLOOKUP(Tabela4[[#This Row],[Designação]],BW:BX,2,0)="SIM",SUM(AV254:BC254)+(4*(SUM(BL254:BS254))),0),0)</f>
        <v>0</v>
      </c>
      <c r="AO254">
        <f>IFERROR(VLOOKUP(Tabela4[[#This Row],[Designação]],BW:BX,2,0),0)</f>
        <v>0</v>
      </c>
      <c r="AP254" t="str">
        <f>IF(Tabela4[[#This Row],[Designação]]=AQ254,"SIM","NÃO")</f>
        <v>SIM</v>
      </c>
      <c r="AQ254" s="38">
        <v>410010</v>
      </c>
      <c r="AR254">
        <v>32</v>
      </c>
      <c r="AS254">
        <v>32</v>
      </c>
      <c r="AT254">
        <v>119</v>
      </c>
      <c r="AU254">
        <v>69</v>
      </c>
      <c r="AV254">
        <v>33</v>
      </c>
      <c r="AW254">
        <v>65</v>
      </c>
      <c r="AX254">
        <v>196</v>
      </c>
      <c r="AY254">
        <v>199</v>
      </c>
      <c r="AZ254">
        <v>158</v>
      </c>
      <c r="BB254">
        <v>51</v>
      </c>
      <c r="BC254">
        <v>17</v>
      </c>
      <c r="BD254">
        <v>971</v>
      </c>
      <c r="BF254" t="str">
        <f t="shared" si="125"/>
        <v>sim</v>
      </c>
      <c r="BG254" s="38">
        <v>410010</v>
      </c>
      <c r="BH254">
        <v>1</v>
      </c>
      <c r="BI254">
        <v>1</v>
      </c>
      <c r="BJ254">
        <v>4</v>
      </c>
      <c r="BK254">
        <v>2</v>
      </c>
      <c r="BL254">
        <v>1</v>
      </c>
      <c r="BM254">
        <v>2</v>
      </c>
      <c r="BN254">
        <v>5</v>
      </c>
      <c r="BO254">
        <v>5</v>
      </c>
      <c r="BP254">
        <v>4</v>
      </c>
      <c r="BR254">
        <v>2</v>
      </c>
      <c r="BS254">
        <v>1</v>
      </c>
      <c r="BT254">
        <v>28</v>
      </c>
    </row>
    <row r="255" spans="2:72" x14ac:dyDescent="0.25">
      <c r="B255" s="22">
        <v>4</v>
      </c>
      <c r="C255" s="23">
        <v>410011</v>
      </c>
      <c r="D255" s="24" t="s">
        <v>288</v>
      </c>
      <c r="E255" s="25">
        <f t="shared" si="95"/>
        <v>51</v>
      </c>
      <c r="F255" s="25">
        <f>Tabela4[[#This Row],[1º ano  LP]]</f>
        <v>51</v>
      </c>
      <c r="G255" s="27">
        <f t="shared" si="96"/>
        <v>4</v>
      </c>
      <c r="H255" s="27">
        <f>Tabela4[[#This Row],[1º ano - APLICADOR LP]]</f>
        <v>4</v>
      </c>
      <c r="I255" s="25">
        <f t="shared" si="97"/>
        <v>75</v>
      </c>
      <c r="J255" s="25">
        <f t="shared" si="98"/>
        <v>75</v>
      </c>
      <c r="K255" s="27">
        <f t="shared" si="99"/>
        <v>6</v>
      </c>
      <c r="L255" s="27">
        <f t="shared" si="100"/>
        <v>6</v>
      </c>
      <c r="M255" s="25">
        <f t="shared" si="101"/>
        <v>49</v>
      </c>
      <c r="N255" s="25">
        <f t="shared" si="102"/>
        <v>49</v>
      </c>
      <c r="O255" s="27">
        <f t="shared" si="103"/>
        <v>4</v>
      </c>
      <c r="P255" s="27">
        <f t="shared" si="104"/>
        <v>4</v>
      </c>
      <c r="Q255" s="25">
        <f t="shared" si="105"/>
        <v>52</v>
      </c>
      <c r="R255" s="25">
        <f t="shared" si="106"/>
        <v>52</v>
      </c>
      <c r="S255" s="25">
        <f t="shared" si="107"/>
        <v>31</v>
      </c>
      <c r="T255" s="25">
        <f t="shared" si="108"/>
        <v>31</v>
      </c>
      <c r="U255" s="25">
        <f t="shared" si="109"/>
        <v>70</v>
      </c>
      <c r="V255" s="25">
        <f t="shared" si="110"/>
        <v>70</v>
      </c>
      <c r="W255" s="25">
        <f t="shared" si="111"/>
        <v>0</v>
      </c>
      <c r="X255" s="25">
        <f t="shared" si="112"/>
        <v>0</v>
      </c>
      <c r="Y255" s="25">
        <f t="shared" si="113"/>
        <v>0</v>
      </c>
      <c r="Z255" s="25">
        <f t="shared" si="114"/>
        <v>0</v>
      </c>
      <c r="AA255" s="25">
        <f t="shared" si="115"/>
        <v>0</v>
      </c>
      <c r="AB255" s="25">
        <f t="shared" si="116"/>
        <v>0</v>
      </c>
      <c r="AC255" s="25">
        <f t="shared" si="117"/>
        <v>0</v>
      </c>
      <c r="AD255" s="25">
        <f t="shared" si="118"/>
        <v>0</v>
      </c>
      <c r="AE255" s="25">
        <f t="shared" si="119"/>
        <v>0</v>
      </c>
      <c r="AF255" s="27">
        <f t="shared" si="120"/>
        <v>0</v>
      </c>
      <c r="AG255" s="27">
        <f t="shared" si="121"/>
        <v>0</v>
      </c>
      <c r="AH255" s="27">
        <f t="shared" si="122"/>
        <v>0</v>
      </c>
      <c r="AI255" s="27">
        <f t="shared" si="123"/>
        <v>0</v>
      </c>
      <c r="AJ255" s="27">
        <f t="shared" si="124"/>
        <v>0</v>
      </c>
      <c r="AK255" s="26">
        <f>SUM(Tabela4[[#This Row],[1º ano  LP]:[Questionário Contextual Estudante]])</f>
        <v>684</v>
      </c>
      <c r="AM255">
        <f>IFERROR(IF(VLOOKUP(Tabela4[[#This Row],[Designação]],BW:BX,2,0)="SIM",SUM(AR255:AU255)+(4*(SUM(BH255:BK255))),0),0)</f>
        <v>0</v>
      </c>
      <c r="AN255">
        <f>IFERROR(IF(VLOOKUP(Tabela4[[#This Row],[Designação]],BW:BX,2,0)="SIM",SUM(AV255:BC255)+(4*(SUM(BL255:BS255))),0),0)</f>
        <v>0</v>
      </c>
      <c r="AO255">
        <f>IFERROR(VLOOKUP(Tabela4[[#This Row],[Designação]],BW:BX,2,0),0)</f>
        <v>0</v>
      </c>
      <c r="AP255" t="str">
        <f>IF(Tabela4[[#This Row],[Designação]]=AQ255,"SIM","NÃO")</f>
        <v>SIM</v>
      </c>
      <c r="AQ255" s="38">
        <v>410011</v>
      </c>
      <c r="AR255">
        <v>43</v>
      </c>
      <c r="AS255">
        <v>63</v>
      </c>
      <c r="AT255">
        <v>41</v>
      </c>
      <c r="AU255">
        <v>44</v>
      </c>
      <c r="AV255">
        <v>27</v>
      </c>
      <c r="AW255">
        <v>62</v>
      </c>
      <c r="BD255">
        <v>280</v>
      </c>
      <c r="BF255" t="str">
        <f t="shared" si="125"/>
        <v>sim</v>
      </c>
      <c r="BG255" s="38">
        <v>410011</v>
      </c>
      <c r="BH255">
        <v>2</v>
      </c>
      <c r="BI255">
        <v>3</v>
      </c>
      <c r="BJ255">
        <v>2</v>
      </c>
      <c r="BK255">
        <v>2</v>
      </c>
      <c r="BL255">
        <v>1</v>
      </c>
      <c r="BM255">
        <v>2</v>
      </c>
      <c r="BT255">
        <v>12</v>
      </c>
    </row>
    <row r="256" spans="2:72" x14ac:dyDescent="0.25">
      <c r="B256" s="22">
        <v>4</v>
      </c>
      <c r="C256" s="23">
        <v>410012</v>
      </c>
      <c r="D256" s="24" t="s">
        <v>289</v>
      </c>
      <c r="E256" s="25">
        <f t="shared" si="95"/>
        <v>0</v>
      </c>
      <c r="F256" s="25">
        <f>Tabela4[[#This Row],[1º ano  LP]]</f>
        <v>0</v>
      </c>
      <c r="G256" s="27">
        <f t="shared" si="96"/>
        <v>0</v>
      </c>
      <c r="H256" s="27">
        <f>Tabela4[[#This Row],[1º ano - APLICADOR LP]]</f>
        <v>0</v>
      </c>
      <c r="I256" s="25">
        <f t="shared" si="97"/>
        <v>0</v>
      </c>
      <c r="J256" s="25">
        <f t="shared" si="98"/>
        <v>0</v>
      </c>
      <c r="K256" s="27">
        <f t="shared" si="99"/>
        <v>0</v>
      </c>
      <c r="L256" s="27">
        <f t="shared" si="100"/>
        <v>0</v>
      </c>
      <c r="M256" s="25">
        <f t="shared" si="101"/>
        <v>0</v>
      </c>
      <c r="N256" s="25">
        <f t="shared" si="102"/>
        <v>0</v>
      </c>
      <c r="O256" s="27">
        <f t="shared" si="103"/>
        <v>0</v>
      </c>
      <c r="P256" s="27">
        <f t="shared" si="104"/>
        <v>0</v>
      </c>
      <c r="Q256" s="25">
        <f t="shared" si="105"/>
        <v>0</v>
      </c>
      <c r="R256" s="25">
        <f t="shared" si="106"/>
        <v>0</v>
      </c>
      <c r="S256" s="25">
        <f t="shared" si="107"/>
        <v>0</v>
      </c>
      <c r="T256" s="25">
        <f t="shared" si="108"/>
        <v>0</v>
      </c>
      <c r="U256" s="25">
        <f t="shared" si="109"/>
        <v>0</v>
      </c>
      <c r="V256" s="25">
        <f t="shared" si="110"/>
        <v>0</v>
      </c>
      <c r="W256" s="25">
        <f t="shared" si="111"/>
        <v>0</v>
      </c>
      <c r="X256" s="25">
        <f t="shared" si="112"/>
        <v>0</v>
      </c>
      <c r="Y256" s="25">
        <f t="shared" si="113"/>
        <v>0</v>
      </c>
      <c r="Z256" s="25">
        <f t="shared" si="114"/>
        <v>0</v>
      </c>
      <c r="AA256" s="25">
        <f t="shared" si="115"/>
        <v>72</v>
      </c>
      <c r="AB256" s="25">
        <f t="shared" si="116"/>
        <v>72</v>
      </c>
      <c r="AC256" s="25">
        <f t="shared" si="117"/>
        <v>0</v>
      </c>
      <c r="AD256" s="25">
        <f t="shared" si="118"/>
        <v>0</v>
      </c>
      <c r="AE256" s="25">
        <f t="shared" si="119"/>
        <v>58</v>
      </c>
      <c r="AF256" s="27">
        <f t="shared" si="120"/>
        <v>58</v>
      </c>
      <c r="AG256" s="27">
        <f t="shared" si="121"/>
        <v>61</v>
      </c>
      <c r="AH256" s="27">
        <f t="shared" si="122"/>
        <v>61</v>
      </c>
      <c r="AI256" s="27">
        <f t="shared" si="123"/>
        <v>0</v>
      </c>
      <c r="AJ256" s="27">
        <f t="shared" si="124"/>
        <v>191</v>
      </c>
      <c r="AK256" s="26">
        <f>SUM(Tabela4[[#This Row],[1º ano  LP]:[Questionário Contextual Estudante]])</f>
        <v>573</v>
      </c>
      <c r="AM256">
        <f>IFERROR(IF(VLOOKUP(Tabela4[[#This Row],[Designação]],BW:BX,2,0)="SIM",SUM(AR256:AU256)+(4*(SUM(BH256:BK256))),0),0)</f>
        <v>0</v>
      </c>
      <c r="AN256">
        <f>IFERROR(IF(VLOOKUP(Tabela4[[#This Row],[Designação]],BW:BX,2,0)="SIM",SUM(AV256:BC256)+(4*(SUM(BL256:BS256))),0),0)</f>
        <v>191</v>
      </c>
      <c r="AO256" t="str">
        <f>IFERROR(VLOOKUP(Tabela4[[#This Row],[Designação]],BW:BX,2,0),0)</f>
        <v>SIM</v>
      </c>
      <c r="AP256" t="str">
        <f>IF(Tabela4[[#This Row],[Designação]]=AQ256,"SIM","NÃO")</f>
        <v>SIM</v>
      </c>
      <c r="AQ256" s="38">
        <v>410012</v>
      </c>
      <c r="AZ256">
        <v>64</v>
      </c>
      <c r="BB256">
        <v>50</v>
      </c>
      <c r="BC256">
        <v>53</v>
      </c>
      <c r="BD256">
        <v>167</v>
      </c>
      <c r="BF256" t="str">
        <f t="shared" si="125"/>
        <v>sim</v>
      </c>
      <c r="BG256" s="38">
        <v>410012</v>
      </c>
      <c r="BP256">
        <v>2</v>
      </c>
      <c r="BR256">
        <v>2</v>
      </c>
      <c r="BS256">
        <v>2</v>
      </c>
      <c r="BT256">
        <v>6</v>
      </c>
    </row>
    <row r="257" spans="2:72" x14ac:dyDescent="0.25">
      <c r="B257" s="22">
        <v>4</v>
      </c>
      <c r="C257" s="23">
        <v>410013</v>
      </c>
      <c r="D257" s="24" t="s">
        <v>290</v>
      </c>
      <c r="E257" s="25">
        <f t="shared" si="95"/>
        <v>91</v>
      </c>
      <c r="F257" s="25">
        <f>Tabela4[[#This Row],[1º ano  LP]]</f>
        <v>91</v>
      </c>
      <c r="G257" s="27">
        <f t="shared" si="96"/>
        <v>6</v>
      </c>
      <c r="H257" s="27">
        <f>Tabela4[[#This Row],[1º ano - APLICADOR LP]]</f>
        <v>6</v>
      </c>
      <c r="I257" s="25">
        <f t="shared" si="97"/>
        <v>106</v>
      </c>
      <c r="J257" s="25">
        <f t="shared" si="98"/>
        <v>106</v>
      </c>
      <c r="K257" s="27">
        <f t="shared" si="99"/>
        <v>6</v>
      </c>
      <c r="L257" s="27">
        <f t="shared" si="100"/>
        <v>6</v>
      </c>
      <c r="M257" s="25">
        <f t="shared" si="101"/>
        <v>111</v>
      </c>
      <c r="N257" s="25">
        <f t="shared" si="102"/>
        <v>111</v>
      </c>
      <c r="O257" s="27">
        <f t="shared" si="103"/>
        <v>6</v>
      </c>
      <c r="P257" s="27">
        <f t="shared" si="104"/>
        <v>6</v>
      </c>
      <c r="Q257" s="25">
        <f t="shared" si="105"/>
        <v>127</v>
      </c>
      <c r="R257" s="25">
        <f t="shared" si="106"/>
        <v>127</v>
      </c>
      <c r="S257" s="25">
        <f t="shared" si="107"/>
        <v>108</v>
      </c>
      <c r="T257" s="25">
        <f t="shared" si="108"/>
        <v>108</v>
      </c>
      <c r="U257" s="25">
        <f t="shared" si="109"/>
        <v>76</v>
      </c>
      <c r="V257" s="25">
        <f t="shared" si="110"/>
        <v>76</v>
      </c>
      <c r="W257" s="25">
        <f t="shared" si="111"/>
        <v>0</v>
      </c>
      <c r="X257" s="25">
        <f t="shared" si="112"/>
        <v>0</v>
      </c>
      <c r="Y257" s="25">
        <f t="shared" si="113"/>
        <v>0</v>
      </c>
      <c r="Z257" s="25">
        <f t="shared" si="114"/>
        <v>0</v>
      </c>
      <c r="AA257" s="25">
        <f t="shared" si="115"/>
        <v>0</v>
      </c>
      <c r="AB257" s="25">
        <f t="shared" si="116"/>
        <v>0</v>
      </c>
      <c r="AC257" s="25">
        <f t="shared" si="117"/>
        <v>0</v>
      </c>
      <c r="AD257" s="25">
        <f t="shared" si="118"/>
        <v>0</v>
      </c>
      <c r="AE257" s="25">
        <f t="shared" si="119"/>
        <v>0</v>
      </c>
      <c r="AF257" s="27">
        <f t="shared" si="120"/>
        <v>0</v>
      </c>
      <c r="AG257" s="27">
        <f t="shared" si="121"/>
        <v>0</v>
      </c>
      <c r="AH257" s="27">
        <f t="shared" si="122"/>
        <v>0</v>
      </c>
      <c r="AI257" s="27">
        <f t="shared" si="123"/>
        <v>0</v>
      </c>
      <c r="AJ257" s="27">
        <f t="shared" si="124"/>
        <v>0</v>
      </c>
      <c r="AK257" s="26">
        <f>SUM(Tabela4[[#This Row],[1º ano  LP]:[Questionário Contextual Estudante]])</f>
        <v>1274</v>
      </c>
      <c r="AM257">
        <f>IFERROR(IF(VLOOKUP(Tabela4[[#This Row],[Designação]],BW:BX,2,0)="SIM",SUM(AR257:AU257)+(4*(SUM(BH257:BK257))),0),0)</f>
        <v>0</v>
      </c>
      <c r="AN257">
        <f>IFERROR(IF(VLOOKUP(Tabela4[[#This Row],[Designação]],BW:BX,2,0)="SIM",SUM(AV257:BC257)+(4*(SUM(BL257:BS257))),0),0)</f>
        <v>0</v>
      </c>
      <c r="AO257">
        <f>IFERROR(VLOOKUP(Tabela4[[#This Row],[Designação]],BW:BX,2,0),0)</f>
        <v>0</v>
      </c>
      <c r="AP257" t="str">
        <f>IF(Tabela4[[#This Row],[Designação]]=AQ257,"SIM","NÃO")</f>
        <v>SIM</v>
      </c>
      <c r="AQ257" s="38">
        <v>410013</v>
      </c>
      <c r="AR257">
        <v>79</v>
      </c>
      <c r="AS257">
        <v>94</v>
      </c>
      <c r="AT257">
        <v>99</v>
      </c>
      <c r="AU257">
        <v>111</v>
      </c>
      <c r="AV257">
        <v>96</v>
      </c>
      <c r="AW257">
        <v>68</v>
      </c>
      <c r="BD257">
        <v>547</v>
      </c>
      <c r="BF257" t="str">
        <f t="shared" si="125"/>
        <v>sim</v>
      </c>
      <c r="BG257" s="38">
        <v>410013</v>
      </c>
      <c r="BH257">
        <v>3</v>
      </c>
      <c r="BI257">
        <v>3</v>
      </c>
      <c r="BJ257">
        <v>3</v>
      </c>
      <c r="BK257">
        <v>4</v>
      </c>
      <c r="BL257">
        <v>3</v>
      </c>
      <c r="BM257">
        <v>2</v>
      </c>
      <c r="BT257">
        <v>18</v>
      </c>
    </row>
    <row r="258" spans="2:72" x14ac:dyDescent="0.25">
      <c r="B258" s="22">
        <v>4</v>
      </c>
      <c r="C258" s="23">
        <v>410015</v>
      </c>
      <c r="D258" s="24" t="s">
        <v>291</v>
      </c>
      <c r="E258" s="25">
        <f t="shared" si="95"/>
        <v>94</v>
      </c>
      <c r="F258" s="25">
        <f>Tabela4[[#This Row],[1º ano  LP]]</f>
        <v>94</v>
      </c>
      <c r="G258" s="27">
        <f t="shared" si="96"/>
        <v>6</v>
      </c>
      <c r="H258" s="27">
        <f>Tabela4[[#This Row],[1º ano - APLICADOR LP]]</f>
        <v>6</v>
      </c>
      <c r="I258" s="25">
        <f t="shared" si="97"/>
        <v>100</v>
      </c>
      <c r="J258" s="25">
        <f t="shared" si="98"/>
        <v>100</v>
      </c>
      <c r="K258" s="27">
        <f t="shared" si="99"/>
        <v>6</v>
      </c>
      <c r="L258" s="27">
        <f t="shared" si="100"/>
        <v>6</v>
      </c>
      <c r="M258" s="25">
        <f t="shared" si="101"/>
        <v>100</v>
      </c>
      <c r="N258" s="25">
        <f t="shared" si="102"/>
        <v>100</v>
      </c>
      <c r="O258" s="27">
        <f t="shared" si="103"/>
        <v>6</v>
      </c>
      <c r="P258" s="27">
        <f t="shared" si="104"/>
        <v>6</v>
      </c>
      <c r="Q258" s="25">
        <f t="shared" si="105"/>
        <v>77</v>
      </c>
      <c r="R258" s="25">
        <f t="shared" si="106"/>
        <v>77</v>
      </c>
      <c r="S258" s="25">
        <f t="shared" si="107"/>
        <v>105</v>
      </c>
      <c r="T258" s="25">
        <f t="shared" si="108"/>
        <v>105</v>
      </c>
      <c r="U258" s="25">
        <f t="shared" si="109"/>
        <v>75</v>
      </c>
      <c r="V258" s="25">
        <f t="shared" si="110"/>
        <v>75</v>
      </c>
      <c r="W258" s="25">
        <f t="shared" si="111"/>
        <v>0</v>
      </c>
      <c r="X258" s="25">
        <f t="shared" si="112"/>
        <v>0</v>
      </c>
      <c r="Y258" s="25">
        <f t="shared" si="113"/>
        <v>0</v>
      </c>
      <c r="Z258" s="25">
        <f t="shared" si="114"/>
        <v>0</v>
      </c>
      <c r="AA258" s="25">
        <f t="shared" si="115"/>
        <v>0</v>
      </c>
      <c r="AB258" s="25">
        <f t="shared" si="116"/>
        <v>0</v>
      </c>
      <c r="AC258" s="25">
        <f t="shared" si="117"/>
        <v>0</v>
      </c>
      <c r="AD258" s="25">
        <f t="shared" si="118"/>
        <v>0</v>
      </c>
      <c r="AE258" s="25">
        <f t="shared" si="119"/>
        <v>0</v>
      </c>
      <c r="AF258" s="27">
        <f t="shared" si="120"/>
        <v>0</v>
      </c>
      <c r="AG258" s="27">
        <f t="shared" si="121"/>
        <v>0</v>
      </c>
      <c r="AH258" s="27">
        <f t="shared" si="122"/>
        <v>0</v>
      </c>
      <c r="AI258" s="27">
        <f t="shared" si="123"/>
        <v>0</v>
      </c>
      <c r="AJ258" s="27">
        <f t="shared" si="124"/>
        <v>0</v>
      </c>
      <c r="AK258" s="26">
        <f>SUM(Tabela4[[#This Row],[1º ano  LP]:[Questionário Contextual Estudante]])</f>
        <v>1138</v>
      </c>
      <c r="AM258">
        <f>IFERROR(IF(VLOOKUP(Tabela4[[#This Row],[Designação]],BW:BX,2,0)="SIM",SUM(AR258:AU258)+(4*(SUM(BH258:BK258))),0),0)</f>
        <v>0</v>
      </c>
      <c r="AN258">
        <f>IFERROR(IF(VLOOKUP(Tabela4[[#This Row],[Designação]],BW:BX,2,0)="SIM",SUM(AV258:BC258)+(4*(SUM(BL258:BS258))),0),0)</f>
        <v>0</v>
      </c>
      <c r="AO258">
        <f>IFERROR(VLOOKUP(Tabela4[[#This Row],[Designação]],BW:BX,2,0),0)</f>
        <v>0</v>
      </c>
      <c r="AP258" t="str">
        <f>IF(Tabela4[[#This Row],[Designação]]=AQ258,"SIM","NÃO")</f>
        <v>SIM</v>
      </c>
      <c r="AQ258" s="38">
        <v>410015</v>
      </c>
      <c r="AR258">
        <v>82</v>
      </c>
      <c r="AS258">
        <v>88</v>
      </c>
      <c r="AT258">
        <v>88</v>
      </c>
      <c r="AU258">
        <v>69</v>
      </c>
      <c r="AV258">
        <v>93</v>
      </c>
      <c r="AW258">
        <v>67</v>
      </c>
      <c r="BD258">
        <v>487</v>
      </c>
      <c r="BF258" t="str">
        <f t="shared" si="125"/>
        <v>sim</v>
      </c>
      <c r="BG258" s="38">
        <v>410015</v>
      </c>
      <c r="BH258">
        <v>3</v>
      </c>
      <c r="BI258">
        <v>3</v>
      </c>
      <c r="BJ258">
        <v>3</v>
      </c>
      <c r="BK258">
        <v>2</v>
      </c>
      <c r="BL258">
        <v>3</v>
      </c>
      <c r="BM258">
        <v>2</v>
      </c>
      <c r="BT258">
        <v>16</v>
      </c>
    </row>
    <row r="259" spans="2:72" x14ac:dyDescent="0.25">
      <c r="B259" s="22">
        <v>4</v>
      </c>
      <c r="C259" s="23">
        <v>410016</v>
      </c>
      <c r="D259" s="24" t="s">
        <v>292</v>
      </c>
      <c r="E259" s="25">
        <f t="shared" si="95"/>
        <v>0</v>
      </c>
      <c r="F259" s="25">
        <f>Tabela4[[#This Row],[1º ano  LP]]</f>
        <v>0</v>
      </c>
      <c r="G259" s="27">
        <f t="shared" si="96"/>
        <v>0</v>
      </c>
      <c r="H259" s="27">
        <f>Tabela4[[#This Row],[1º ano - APLICADOR LP]]</f>
        <v>0</v>
      </c>
      <c r="I259" s="25">
        <f t="shared" si="97"/>
        <v>0</v>
      </c>
      <c r="J259" s="25">
        <f t="shared" si="98"/>
        <v>0</v>
      </c>
      <c r="K259" s="27">
        <f t="shared" si="99"/>
        <v>0</v>
      </c>
      <c r="L259" s="27">
        <f t="shared" si="100"/>
        <v>0</v>
      </c>
      <c r="M259" s="25">
        <f t="shared" si="101"/>
        <v>0</v>
      </c>
      <c r="N259" s="25">
        <f t="shared" si="102"/>
        <v>0</v>
      </c>
      <c r="O259" s="27">
        <f t="shared" si="103"/>
        <v>0</v>
      </c>
      <c r="P259" s="27">
        <f t="shared" si="104"/>
        <v>0</v>
      </c>
      <c r="Q259" s="25">
        <f t="shared" si="105"/>
        <v>0</v>
      </c>
      <c r="R259" s="25">
        <f t="shared" si="106"/>
        <v>0</v>
      </c>
      <c r="S259" s="25">
        <f t="shared" si="107"/>
        <v>0</v>
      </c>
      <c r="T259" s="25">
        <f t="shared" si="108"/>
        <v>0</v>
      </c>
      <c r="U259" s="25">
        <f t="shared" si="109"/>
        <v>0</v>
      </c>
      <c r="V259" s="25">
        <f t="shared" si="110"/>
        <v>0</v>
      </c>
      <c r="W259" s="25">
        <f t="shared" si="111"/>
        <v>161</v>
      </c>
      <c r="X259" s="25">
        <f t="shared" si="112"/>
        <v>161</v>
      </c>
      <c r="Y259" s="25">
        <f t="shared" si="113"/>
        <v>78</v>
      </c>
      <c r="Z259" s="25">
        <f t="shared" si="114"/>
        <v>78</v>
      </c>
      <c r="AA259" s="25">
        <f t="shared" si="115"/>
        <v>108</v>
      </c>
      <c r="AB259" s="25">
        <f t="shared" si="116"/>
        <v>108</v>
      </c>
      <c r="AC259" s="25">
        <f t="shared" si="117"/>
        <v>0</v>
      </c>
      <c r="AD259" s="25">
        <f t="shared" si="118"/>
        <v>0</v>
      </c>
      <c r="AE259" s="25">
        <f t="shared" si="119"/>
        <v>0</v>
      </c>
      <c r="AF259" s="27">
        <f t="shared" si="120"/>
        <v>0</v>
      </c>
      <c r="AG259" s="27">
        <f t="shared" si="121"/>
        <v>0</v>
      </c>
      <c r="AH259" s="27">
        <f t="shared" si="122"/>
        <v>0</v>
      </c>
      <c r="AI259" s="27">
        <f t="shared" si="123"/>
        <v>0</v>
      </c>
      <c r="AJ259" s="27">
        <f t="shared" si="124"/>
        <v>347</v>
      </c>
      <c r="AK259" s="26">
        <f>SUM(Tabela4[[#This Row],[1º ano  LP]:[Questionário Contextual Estudante]])</f>
        <v>1041</v>
      </c>
      <c r="AM259">
        <f>IFERROR(IF(VLOOKUP(Tabela4[[#This Row],[Designação]],BW:BX,2,0)="SIM",SUM(AR259:AU259)+(4*(SUM(BH259:BK259))),0),0)</f>
        <v>0</v>
      </c>
      <c r="AN259">
        <f>IFERROR(IF(VLOOKUP(Tabela4[[#This Row],[Designação]],BW:BX,2,0)="SIM",SUM(AV259:BC259)+(4*(SUM(BL259:BS259))),0),0)</f>
        <v>347</v>
      </c>
      <c r="AO259" t="str">
        <f>IFERROR(VLOOKUP(Tabela4[[#This Row],[Designação]],BW:BX,2,0),0)</f>
        <v>SIM</v>
      </c>
      <c r="AP259" t="str">
        <f>IF(Tabela4[[#This Row],[Designação]]=AQ259,"SIM","NÃO")</f>
        <v>SIM</v>
      </c>
      <c r="AQ259" s="38">
        <v>410016</v>
      </c>
      <c r="AX259">
        <v>145</v>
      </c>
      <c r="AY259">
        <v>70</v>
      </c>
      <c r="AZ259">
        <v>96</v>
      </c>
      <c r="BD259">
        <v>311</v>
      </c>
      <c r="BF259" t="str">
        <f t="shared" si="125"/>
        <v>sim</v>
      </c>
      <c r="BG259" s="38">
        <v>410016</v>
      </c>
      <c r="BN259">
        <v>4</v>
      </c>
      <c r="BO259">
        <v>2</v>
      </c>
      <c r="BP259">
        <v>3</v>
      </c>
      <c r="BT259">
        <v>9</v>
      </c>
    </row>
    <row r="260" spans="2:72" x14ac:dyDescent="0.25">
      <c r="B260" s="22">
        <v>4</v>
      </c>
      <c r="C260" s="23">
        <v>410018</v>
      </c>
      <c r="D260" s="24" t="s">
        <v>293</v>
      </c>
      <c r="E260" s="25">
        <f t="shared" si="95"/>
        <v>0</v>
      </c>
      <c r="F260" s="25">
        <f>Tabela4[[#This Row],[1º ano  LP]]</f>
        <v>0</v>
      </c>
      <c r="G260" s="27">
        <f t="shared" si="96"/>
        <v>0</v>
      </c>
      <c r="H260" s="27">
        <f>Tabela4[[#This Row],[1º ano - APLICADOR LP]]</f>
        <v>0</v>
      </c>
      <c r="I260" s="25">
        <f t="shared" si="97"/>
        <v>0</v>
      </c>
      <c r="J260" s="25">
        <f t="shared" si="98"/>
        <v>0</v>
      </c>
      <c r="K260" s="27">
        <f t="shared" si="99"/>
        <v>0</v>
      </c>
      <c r="L260" s="27">
        <f t="shared" si="100"/>
        <v>0</v>
      </c>
      <c r="M260" s="25">
        <f t="shared" si="101"/>
        <v>35</v>
      </c>
      <c r="N260" s="25">
        <f t="shared" si="102"/>
        <v>35</v>
      </c>
      <c r="O260" s="27">
        <f t="shared" si="103"/>
        <v>2</v>
      </c>
      <c r="P260" s="27">
        <f t="shared" si="104"/>
        <v>2</v>
      </c>
      <c r="Q260" s="25">
        <f t="shared" si="105"/>
        <v>31</v>
      </c>
      <c r="R260" s="25">
        <f t="shared" si="106"/>
        <v>31</v>
      </c>
      <c r="S260" s="25">
        <f t="shared" si="107"/>
        <v>73</v>
      </c>
      <c r="T260" s="25">
        <f t="shared" si="108"/>
        <v>73</v>
      </c>
      <c r="U260" s="25">
        <f t="shared" si="109"/>
        <v>110</v>
      </c>
      <c r="V260" s="25">
        <f t="shared" si="110"/>
        <v>110</v>
      </c>
      <c r="W260" s="25">
        <f t="shared" si="111"/>
        <v>131</v>
      </c>
      <c r="X260" s="25">
        <f t="shared" si="112"/>
        <v>131</v>
      </c>
      <c r="Y260" s="25">
        <f t="shared" si="113"/>
        <v>129</v>
      </c>
      <c r="Z260" s="25">
        <f t="shared" si="114"/>
        <v>129</v>
      </c>
      <c r="AA260" s="25">
        <f t="shared" si="115"/>
        <v>120</v>
      </c>
      <c r="AB260" s="25">
        <f t="shared" si="116"/>
        <v>120</v>
      </c>
      <c r="AC260" s="25">
        <f t="shared" si="117"/>
        <v>21</v>
      </c>
      <c r="AD260" s="25">
        <f t="shared" si="118"/>
        <v>21</v>
      </c>
      <c r="AE260" s="25">
        <f t="shared" si="119"/>
        <v>23</v>
      </c>
      <c r="AF260" s="27">
        <f t="shared" si="120"/>
        <v>23</v>
      </c>
      <c r="AG260" s="27">
        <f t="shared" si="121"/>
        <v>0</v>
      </c>
      <c r="AH260" s="27">
        <f t="shared" si="122"/>
        <v>0</v>
      </c>
      <c r="AI260" s="27">
        <f t="shared" si="123"/>
        <v>0</v>
      </c>
      <c r="AJ260" s="27">
        <f t="shared" si="124"/>
        <v>0</v>
      </c>
      <c r="AK260" s="26">
        <f>SUM(Tabela4[[#This Row],[1º ano  LP]:[Questionário Contextual Estudante]])</f>
        <v>1350</v>
      </c>
      <c r="AM260">
        <f>IFERROR(IF(VLOOKUP(Tabela4[[#This Row],[Designação]],BW:BX,2,0)="SIM",SUM(AR260:AU260)+(4*(SUM(BH260:BK260))),0),0)</f>
        <v>0</v>
      </c>
      <c r="AN260">
        <f>IFERROR(IF(VLOOKUP(Tabela4[[#This Row],[Designação]],BW:BX,2,0)="SIM",SUM(AV260:BC260)+(4*(SUM(BL260:BS260))),0),0)</f>
        <v>0</v>
      </c>
      <c r="AO260">
        <f>IFERROR(VLOOKUP(Tabela4[[#This Row],[Designação]],BW:BX,2,0),0)</f>
        <v>0</v>
      </c>
      <c r="AP260" t="str">
        <f>IF(Tabela4[[#This Row],[Designação]]=AQ260,"SIM","NÃO")</f>
        <v>SIM</v>
      </c>
      <c r="AQ260" s="38">
        <v>410018</v>
      </c>
      <c r="AT260">
        <v>31</v>
      </c>
      <c r="AU260">
        <v>27</v>
      </c>
      <c r="AV260">
        <v>65</v>
      </c>
      <c r="AW260">
        <v>98</v>
      </c>
      <c r="AX260">
        <v>119</v>
      </c>
      <c r="AY260">
        <v>117</v>
      </c>
      <c r="AZ260">
        <v>108</v>
      </c>
      <c r="BA260">
        <v>17</v>
      </c>
      <c r="BB260">
        <v>19</v>
      </c>
      <c r="BD260">
        <v>601</v>
      </c>
      <c r="BF260" t="str">
        <f t="shared" si="125"/>
        <v>sim</v>
      </c>
      <c r="BG260" s="38">
        <v>410018</v>
      </c>
      <c r="BJ260">
        <v>1</v>
      </c>
      <c r="BK260">
        <v>1</v>
      </c>
      <c r="BL260">
        <v>2</v>
      </c>
      <c r="BM260">
        <v>3</v>
      </c>
      <c r="BN260">
        <v>3</v>
      </c>
      <c r="BO260">
        <v>3</v>
      </c>
      <c r="BP260">
        <v>3</v>
      </c>
      <c r="BQ260">
        <v>1</v>
      </c>
      <c r="BR260">
        <v>1</v>
      </c>
      <c r="BT260">
        <v>18</v>
      </c>
    </row>
    <row r="261" spans="2:72" x14ac:dyDescent="0.25">
      <c r="B261" s="22">
        <v>4</v>
      </c>
      <c r="C261" s="23">
        <v>410020</v>
      </c>
      <c r="D261" s="24" t="s">
        <v>294</v>
      </c>
      <c r="E261" s="25">
        <f t="shared" si="95"/>
        <v>131</v>
      </c>
      <c r="F261" s="25">
        <f>Tabela4[[#This Row],[1º ano  LP]]</f>
        <v>131</v>
      </c>
      <c r="G261" s="27">
        <f t="shared" si="96"/>
        <v>8</v>
      </c>
      <c r="H261" s="27">
        <f>Tabela4[[#This Row],[1º ano - APLICADOR LP]]</f>
        <v>8</v>
      </c>
      <c r="I261" s="25">
        <f t="shared" si="97"/>
        <v>179</v>
      </c>
      <c r="J261" s="25">
        <f t="shared" si="98"/>
        <v>179</v>
      </c>
      <c r="K261" s="27">
        <f t="shared" si="99"/>
        <v>10</v>
      </c>
      <c r="L261" s="27">
        <f t="shared" si="100"/>
        <v>10</v>
      </c>
      <c r="M261" s="25">
        <f t="shared" si="101"/>
        <v>109</v>
      </c>
      <c r="N261" s="25">
        <f t="shared" si="102"/>
        <v>109</v>
      </c>
      <c r="O261" s="27">
        <f t="shared" si="103"/>
        <v>6</v>
      </c>
      <c r="P261" s="27">
        <f t="shared" si="104"/>
        <v>6</v>
      </c>
      <c r="Q261" s="25">
        <f t="shared" si="105"/>
        <v>110</v>
      </c>
      <c r="R261" s="25">
        <f t="shared" si="106"/>
        <v>110</v>
      </c>
      <c r="S261" s="25">
        <f t="shared" si="107"/>
        <v>119</v>
      </c>
      <c r="T261" s="25">
        <f t="shared" si="108"/>
        <v>119</v>
      </c>
      <c r="U261" s="25">
        <f t="shared" si="109"/>
        <v>108</v>
      </c>
      <c r="V261" s="25">
        <f t="shared" si="110"/>
        <v>108</v>
      </c>
      <c r="W261" s="25">
        <f t="shared" si="111"/>
        <v>0</v>
      </c>
      <c r="X261" s="25">
        <f t="shared" si="112"/>
        <v>0</v>
      </c>
      <c r="Y261" s="25">
        <f t="shared" si="113"/>
        <v>0</v>
      </c>
      <c r="Z261" s="25">
        <f t="shared" si="114"/>
        <v>0</v>
      </c>
      <c r="AA261" s="25">
        <f t="shared" si="115"/>
        <v>0</v>
      </c>
      <c r="AB261" s="25">
        <f t="shared" si="116"/>
        <v>0</v>
      </c>
      <c r="AC261" s="25">
        <f t="shared" si="117"/>
        <v>0</v>
      </c>
      <c r="AD261" s="25">
        <f t="shared" si="118"/>
        <v>0</v>
      </c>
      <c r="AE261" s="25">
        <f t="shared" si="119"/>
        <v>0</v>
      </c>
      <c r="AF261" s="27">
        <f t="shared" si="120"/>
        <v>0</v>
      </c>
      <c r="AG261" s="27">
        <f t="shared" si="121"/>
        <v>0</v>
      </c>
      <c r="AH261" s="27">
        <f t="shared" si="122"/>
        <v>0</v>
      </c>
      <c r="AI261" s="27">
        <f t="shared" si="123"/>
        <v>529</v>
      </c>
      <c r="AJ261" s="27">
        <f t="shared" si="124"/>
        <v>227</v>
      </c>
      <c r="AK261" s="26">
        <f>SUM(Tabela4[[#This Row],[1º ano  LP]:[Questionário Contextual Estudante]])</f>
        <v>2316</v>
      </c>
      <c r="AM261">
        <f>IFERROR(IF(VLOOKUP(Tabela4[[#This Row],[Designação]],BW:BX,2,0)="SIM",SUM(AR261:AU261)+(4*(SUM(BH261:BK261))),0),0)</f>
        <v>529</v>
      </c>
      <c r="AN261">
        <f>IFERROR(IF(VLOOKUP(Tabela4[[#This Row],[Designação]],BW:BX,2,0)="SIM",SUM(AV261:BC261)+(4*(SUM(BL261:BS261))),0),0)</f>
        <v>227</v>
      </c>
      <c r="AO261" t="str">
        <f>IFERROR(VLOOKUP(Tabela4[[#This Row],[Designação]],BW:BX,2,0),0)</f>
        <v>SIM</v>
      </c>
      <c r="AP261" t="str">
        <f>IF(Tabela4[[#This Row],[Designação]]=AQ261,"SIM","NÃO")</f>
        <v>SIM</v>
      </c>
      <c r="AQ261" s="38">
        <v>410020</v>
      </c>
      <c r="AR261">
        <v>115</v>
      </c>
      <c r="AS261">
        <v>159</v>
      </c>
      <c r="AT261">
        <v>97</v>
      </c>
      <c r="AU261">
        <v>98</v>
      </c>
      <c r="AV261">
        <v>107</v>
      </c>
      <c r="AW261">
        <v>96</v>
      </c>
      <c r="BD261">
        <v>672</v>
      </c>
      <c r="BF261" t="str">
        <f t="shared" si="125"/>
        <v>sim</v>
      </c>
      <c r="BG261" s="38">
        <v>410020</v>
      </c>
      <c r="BH261">
        <v>4</v>
      </c>
      <c r="BI261">
        <v>5</v>
      </c>
      <c r="BJ261">
        <v>3</v>
      </c>
      <c r="BK261">
        <v>3</v>
      </c>
      <c r="BL261">
        <v>3</v>
      </c>
      <c r="BM261">
        <v>3</v>
      </c>
      <c r="BT261">
        <v>21</v>
      </c>
    </row>
    <row r="262" spans="2:72" x14ac:dyDescent="0.25">
      <c r="B262" s="22">
        <v>4</v>
      </c>
      <c r="C262" s="23">
        <v>410021</v>
      </c>
      <c r="D262" s="24" t="s">
        <v>295</v>
      </c>
      <c r="E262" s="25">
        <f t="shared" si="95"/>
        <v>89</v>
      </c>
      <c r="F262" s="25">
        <f>Tabela4[[#This Row],[1º ano  LP]]</f>
        <v>89</v>
      </c>
      <c r="G262" s="27">
        <f t="shared" si="96"/>
        <v>6</v>
      </c>
      <c r="H262" s="27">
        <f>Tabela4[[#This Row],[1º ano - APLICADOR LP]]</f>
        <v>6</v>
      </c>
      <c r="I262" s="25">
        <f t="shared" si="97"/>
        <v>107</v>
      </c>
      <c r="J262" s="25">
        <f t="shared" si="98"/>
        <v>107</v>
      </c>
      <c r="K262" s="27">
        <f t="shared" si="99"/>
        <v>6</v>
      </c>
      <c r="L262" s="27">
        <f t="shared" si="100"/>
        <v>6</v>
      </c>
      <c r="M262" s="25">
        <f t="shared" si="101"/>
        <v>104</v>
      </c>
      <c r="N262" s="25">
        <f t="shared" si="102"/>
        <v>104</v>
      </c>
      <c r="O262" s="27">
        <f t="shared" si="103"/>
        <v>6</v>
      </c>
      <c r="P262" s="27">
        <f t="shared" si="104"/>
        <v>6</v>
      </c>
      <c r="Q262" s="25">
        <f t="shared" si="105"/>
        <v>74</v>
      </c>
      <c r="R262" s="25">
        <f t="shared" si="106"/>
        <v>74</v>
      </c>
      <c r="S262" s="25">
        <f t="shared" si="107"/>
        <v>113</v>
      </c>
      <c r="T262" s="25">
        <f t="shared" si="108"/>
        <v>113</v>
      </c>
      <c r="U262" s="25">
        <f t="shared" si="109"/>
        <v>115</v>
      </c>
      <c r="V262" s="25">
        <f t="shared" si="110"/>
        <v>115</v>
      </c>
      <c r="W262" s="25">
        <f t="shared" si="111"/>
        <v>122</v>
      </c>
      <c r="X262" s="25">
        <f t="shared" si="112"/>
        <v>122</v>
      </c>
      <c r="Y262" s="25">
        <f t="shared" si="113"/>
        <v>122</v>
      </c>
      <c r="Z262" s="25">
        <f t="shared" si="114"/>
        <v>122</v>
      </c>
      <c r="AA262" s="25">
        <f t="shared" si="115"/>
        <v>113</v>
      </c>
      <c r="AB262" s="25">
        <f t="shared" si="116"/>
        <v>113</v>
      </c>
      <c r="AC262" s="25">
        <f t="shared" si="117"/>
        <v>0</v>
      </c>
      <c r="AD262" s="25">
        <f t="shared" si="118"/>
        <v>0</v>
      </c>
      <c r="AE262" s="25">
        <f t="shared" si="119"/>
        <v>0</v>
      </c>
      <c r="AF262" s="27">
        <f t="shared" si="120"/>
        <v>0</v>
      </c>
      <c r="AG262" s="27">
        <f t="shared" si="121"/>
        <v>0</v>
      </c>
      <c r="AH262" s="27">
        <f t="shared" si="122"/>
        <v>0</v>
      </c>
      <c r="AI262" s="27">
        <f t="shared" si="123"/>
        <v>374</v>
      </c>
      <c r="AJ262" s="27">
        <f t="shared" si="124"/>
        <v>585</v>
      </c>
      <c r="AK262" s="26">
        <f>SUM(Tabela4[[#This Row],[1º ano  LP]:[Questionário Contextual Estudante]])</f>
        <v>2913</v>
      </c>
      <c r="AM262">
        <f>IFERROR(IF(VLOOKUP(Tabela4[[#This Row],[Designação]],BW:BX,2,0)="SIM",SUM(AR262:AU262)+(4*(SUM(BH262:BK262))),0),0)</f>
        <v>374</v>
      </c>
      <c r="AN262">
        <f>IFERROR(IF(VLOOKUP(Tabela4[[#This Row],[Designação]],BW:BX,2,0)="SIM",SUM(AV262:BC262)+(4*(SUM(BL262:BS262))),0),0)</f>
        <v>585</v>
      </c>
      <c r="AO262" t="str">
        <f>IFERROR(VLOOKUP(Tabela4[[#This Row],[Designação]],BW:BX,2,0),0)</f>
        <v>SIM</v>
      </c>
      <c r="AP262" t="str">
        <f>IF(Tabela4[[#This Row],[Designação]]=AQ262,"SIM","NÃO")</f>
        <v>SIM</v>
      </c>
      <c r="AQ262" s="38">
        <v>410021</v>
      </c>
      <c r="AR262">
        <v>77</v>
      </c>
      <c r="AS262">
        <v>95</v>
      </c>
      <c r="AT262">
        <v>92</v>
      </c>
      <c r="AU262">
        <v>66</v>
      </c>
      <c r="AV262">
        <v>101</v>
      </c>
      <c r="AW262">
        <v>103</v>
      </c>
      <c r="AX262">
        <v>110</v>
      </c>
      <c r="AY262">
        <v>110</v>
      </c>
      <c r="AZ262">
        <v>101</v>
      </c>
      <c r="BD262">
        <v>855</v>
      </c>
      <c r="BF262" t="str">
        <f t="shared" si="125"/>
        <v>sim</v>
      </c>
      <c r="BG262" s="38">
        <v>410021</v>
      </c>
      <c r="BH262">
        <v>3</v>
      </c>
      <c r="BI262">
        <v>3</v>
      </c>
      <c r="BJ262">
        <v>3</v>
      </c>
      <c r="BK262">
        <v>2</v>
      </c>
      <c r="BL262">
        <v>3</v>
      </c>
      <c r="BM262">
        <v>3</v>
      </c>
      <c r="BN262">
        <v>3</v>
      </c>
      <c r="BO262">
        <v>3</v>
      </c>
      <c r="BP262">
        <v>3</v>
      </c>
      <c r="BT262">
        <v>26</v>
      </c>
    </row>
    <row r="263" spans="2:72" x14ac:dyDescent="0.25">
      <c r="B263" s="22">
        <v>4</v>
      </c>
      <c r="C263" s="23">
        <v>410022</v>
      </c>
      <c r="D263" s="24" t="s">
        <v>296</v>
      </c>
      <c r="E263" s="25">
        <f t="shared" si="95"/>
        <v>0</v>
      </c>
      <c r="F263" s="25">
        <f>Tabela4[[#This Row],[1º ano  LP]]</f>
        <v>0</v>
      </c>
      <c r="G263" s="27">
        <f t="shared" si="96"/>
        <v>0</v>
      </c>
      <c r="H263" s="27">
        <f>Tabela4[[#This Row],[1º ano - APLICADOR LP]]</f>
        <v>0</v>
      </c>
      <c r="I263" s="25">
        <f t="shared" si="97"/>
        <v>0</v>
      </c>
      <c r="J263" s="25">
        <f t="shared" si="98"/>
        <v>0</v>
      </c>
      <c r="K263" s="27">
        <f t="shared" si="99"/>
        <v>0</v>
      </c>
      <c r="L263" s="27">
        <f t="shared" si="100"/>
        <v>0</v>
      </c>
      <c r="M263" s="25">
        <f t="shared" si="101"/>
        <v>0</v>
      </c>
      <c r="N263" s="25">
        <f t="shared" si="102"/>
        <v>0</v>
      </c>
      <c r="O263" s="27">
        <f t="shared" si="103"/>
        <v>0</v>
      </c>
      <c r="P263" s="27">
        <f t="shared" si="104"/>
        <v>0</v>
      </c>
      <c r="Q263" s="25">
        <f t="shared" si="105"/>
        <v>0</v>
      </c>
      <c r="R263" s="25">
        <f t="shared" si="106"/>
        <v>0</v>
      </c>
      <c r="S263" s="25">
        <f t="shared" si="107"/>
        <v>0</v>
      </c>
      <c r="T263" s="25">
        <f t="shared" si="108"/>
        <v>0</v>
      </c>
      <c r="U263" s="25">
        <f t="shared" si="109"/>
        <v>66</v>
      </c>
      <c r="V263" s="25">
        <f t="shared" si="110"/>
        <v>66</v>
      </c>
      <c r="W263" s="25">
        <f t="shared" si="111"/>
        <v>125</v>
      </c>
      <c r="X263" s="25">
        <f t="shared" si="112"/>
        <v>125</v>
      </c>
      <c r="Y263" s="25">
        <f t="shared" si="113"/>
        <v>128</v>
      </c>
      <c r="Z263" s="25">
        <f t="shared" si="114"/>
        <v>128</v>
      </c>
      <c r="AA263" s="25">
        <f t="shared" si="115"/>
        <v>125</v>
      </c>
      <c r="AB263" s="25">
        <f t="shared" si="116"/>
        <v>125</v>
      </c>
      <c r="AC263" s="25">
        <f t="shared" si="117"/>
        <v>98</v>
      </c>
      <c r="AD263" s="25">
        <f t="shared" si="118"/>
        <v>98</v>
      </c>
      <c r="AE263" s="25">
        <f t="shared" si="119"/>
        <v>50</v>
      </c>
      <c r="AF263" s="27">
        <f t="shared" si="120"/>
        <v>50</v>
      </c>
      <c r="AG263" s="27">
        <f t="shared" si="121"/>
        <v>34</v>
      </c>
      <c r="AH263" s="27">
        <f t="shared" si="122"/>
        <v>34</v>
      </c>
      <c r="AI263" s="27">
        <f t="shared" si="123"/>
        <v>0</v>
      </c>
      <c r="AJ263" s="27">
        <f t="shared" si="124"/>
        <v>0</v>
      </c>
      <c r="AK263" s="26">
        <f>SUM(Tabela4[[#This Row],[1º ano  LP]:[Questionário Contextual Estudante]])</f>
        <v>1252</v>
      </c>
      <c r="AM263">
        <f>IFERROR(IF(VLOOKUP(Tabela4[[#This Row],[Designação]],BW:BX,2,0)="SIM",SUM(AR263:AU263)+(4*(SUM(BH263:BK263))),0),0)</f>
        <v>0</v>
      </c>
      <c r="AN263">
        <f>IFERROR(IF(VLOOKUP(Tabela4[[#This Row],[Designação]],BW:BX,2,0)="SIM",SUM(AV263:BC263)+(4*(SUM(BL263:BS263))),0),0)</f>
        <v>0</v>
      </c>
      <c r="AO263">
        <f>IFERROR(VLOOKUP(Tabela4[[#This Row],[Designação]],BW:BX,2,0),0)</f>
        <v>0</v>
      </c>
      <c r="AP263" t="str">
        <f>IF(Tabela4[[#This Row],[Designação]]=AQ263,"SIM","NÃO")</f>
        <v>SIM</v>
      </c>
      <c r="AQ263" s="38">
        <v>410022</v>
      </c>
      <c r="AW263">
        <v>58</v>
      </c>
      <c r="AX263">
        <v>113</v>
      </c>
      <c r="AY263">
        <v>116</v>
      </c>
      <c r="AZ263">
        <v>113</v>
      </c>
      <c r="BA263">
        <v>86</v>
      </c>
      <c r="BB263">
        <v>42</v>
      </c>
      <c r="BC263">
        <v>30</v>
      </c>
      <c r="BD263">
        <v>558</v>
      </c>
      <c r="BF263" t="str">
        <f t="shared" si="125"/>
        <v>sim</v>
      </c>
      <c r="BG263" s="38">
        <v>410022</v>
      </c>
      <c r="BM263">
        <v>2</v>
      </c>
      <c r="BN263">
        <v>3</v>
      </c>
      <c r="BO263">
        <v>3</v>
      </c>
      <c r="BP263">
        <v>3</v>
      </c>
      <c r="BQ263">
        <v>3</v>
      </c>
      <c r="BR263">
        <v>2</v>
      </c>
      <c r="BS263">
        <v>1</v>
      </c>
      <c r="BT263">
        <v>17</v>
      </c>
    </row>
    <row r="264" spans="2:72" x14ac:dyDescent="0.25">
      <c r="B264" s="22">
        <v>4</v>
      </c>
      <c r="C264" s="23">
        <v>410023</v>
      </c>
      <c r="D264" s="24" t="s">
        <v>297</v>
      </c>
      <c r="E264" s="25">
        <f t="shared" si="95"/>
        <v>110</v>
      </c>
      <c r="F264" s="25">
        <f>Tabela4[[#This Row],[1º ano  LP]]</f>
        <v>110</v>
      </c>
      <c r="G264" s="27">
        <f t="shared" si="96"/>
        <v>6</v>
      </c>
      <c r="H264" s="27">
        <f>Tabela4[[#This Row],[1º ano - APLICADOR LP]]</f>
        <v>6</v>
      </c>
      <c r="I264" s="25">
        <f t="shared" si="97"/>
        <v>111</v>
      </c>
      <c r="J264" s="25">
        <f t="shared" si="98"/>
        <v>111</v>
      </c>
      <c r="K264" s="27">
        <f t="shared" si="99"/>
        <v>6</v>
      </c>
      <c r="L264" s="27">
        <f t="shared" si="100"/>
        <v>6</v>
      </c>
      <c r="M264" s="25">
        <f t="shared" si="101"/>
        <v>147</v>
      </c>
      <c r="N264" s="25">
        <f t="shared" si="102"/>
        <v>147</v>
      </c>
      <c r="O264" s="27">
        <f t="shared" si="103"/>
        <v>8</v>
      </c>
      <c r="P264" s="27">
        <f t="shared" si="104"/>
        <v>8</v>
      </c>
      <c r="Q264" s="25">
        <f t="shared" si="105"/>
        <v>122</v>
      </c>
      <c r="R264" s="25">
        <f t="shared" si="106"/>
        <v>122</v>
      </c>
      <c r="S264" s="25">
        <f t="shared" si="107"/>
        <v>110</v>
      </c>
      <c r="T264" s="25">
        <f t="shared" si="108"/>
        <v>110</v>
      </c>
      <c r="U264" s="25">
        <f t="shared" si="109"/>
        <v>107</v>
      </c>
      <c r="V264" s="25">
        <f t="shared" si="110"/>
        <v>107</v>
      </c>
      <c r="W264" s="25">
        <f t="shared" si="111"/>
        <v>0</v>
      </c>
      <c r="X264" s="25">
        <f t="shared" si="112"/>
        <v>0</v>
      </c>
      <c r="Y264" s="25">
        <f t="shared" si="113"/>
        <v>0</v>
      </c>
      <c r="Z264" s="25">
        <f t="shared" si="114"/>
        <v>0</v>
      </c>
      <c r="AA264" s="25">
        <f t="shared" si="115"/>
        <v>0</v>
      </c>
      <c r="AB264" s="25">
        <f t="shared" si="116"/>
        <v>0</v>
      </c>
      <c r="AC264" s="25">
        <f t="shared" si="117"/>
        <v>0</v>
      </c>
      <c r="AD264" s="25">
        <f t="shared" si="118"/>
        <v>0</v>
      </c>
      <c r="AE264" s="25">
        <f t="shared" si="119"/>
        <v>0</v>
      </c>
      <c r="AF264" s="27">
        <f t="shared" si="120"/>
        <v>0</v>
      </c>
      <c r="AG264" s="27">
        <f t="shared" si="121"/>
        <v>0</v>
      </c>
      <c r="AH264" s="27">
        <f t="shared" si="122"/>
        <v>0</v>
      </c>
      <c r="AI264" s="27">
        <f t="shared" si="123"/>
        <v>0</v>
      </c>
      <c r="AJ264" s="27">
        <f t="shared" si="124"/>
        <v>0</v>
      </c>
      <c r="AK264" s="26">
        <f>SUM(Tabela4[[#This Row],[1º ano  LP]:[Questionário Contextual Estudante]])</f>
        <v>1454</v>
      </c>
      <c r="AM264">
        <f>IFERROR(IF(VLOOKUP(Tabela4[[#This Row],[Designação]],BW:BX,2,0)="SIM",SUM(AR264:AU264)+(4*(SUM(BH264:BK264))),0),0)</f>
        <v>0</v>
      </c>
      <c r="AN264">
        <f>IFERROR(IF(VLOOKUP(Tabela4[[#This Row],[Designação]],BW:BX,2,0)="SIM",SUM(AV264:BC264)+(4*(SUM(BL264:BS264))),0),0)</f>
        <v>0</v>
      </c>
      <c r="AO264">
        <f>IFERROR(VLOOKUP(Tabela4[[#This Row],[Designação]],BW:BX,2,0),0)</f>
        <v>0</v>
      </c>
      <c r="AP264" t="str">
        <f>IF(Tabela4[[#This Row],[Designação]]=AQ264,"SIM","NÃO")</f>
        <v>SIM</v>
      </c>
      <c r="AQ264" s="38">
        <v>410023</v>
      </c>
      <c r="AR264">
        <v>98</v>
      </c>
      <c r="AS264">
        <v>99</v>
      </c>
      <c r="AT264">
        <v>131</v>
      </c>
      <c r="AU264">
        <v>106</v>
      </c>
      <c r="AV264">
        <v>98</v>
      </c>
      <c r="AW264">
        <v>95</v>
      </c>
      <c r="BD264">
        <v>627</v>
      </c>
      <c r="BF264" t="str">
        <f t="shared" si="125"/>
        <v>sim</v>
      </c>
      <c r="BG264" s="38">
        <v>410023</v>
      </c>
      <c r="BH264">
        <v>3</v>
      </c>
      <c r="BI264">
        <v>3</v>
      </c>
      <c r="BJ264">
        <v>4</v>
      </c>
      <c r="BK264">
        <v>4</v>
      </c>
      <c r="BL264">
        <v>3</v>
      </c>
      <c r="BM264">
        <v>3</v>
      </c>
      <c r="BT264">
        <v>20</v>
      </c>
    </row>
    <row r="265" spans="2:72" x14ac:dyDescent="0.25">
      <c r="B265" s="22">
        <v>4</v>
      </c>
      <c r="C265" s="23">
        <v>410025</v>
      </c>
      <c r="D265" s="24" t="s">
        <v>298</v>
      </c>
      <c r="E265" s="25">
        <f t="shared" ref="E265:E328" si="126">AR265+(4*BH265)</f>
        <v>0</v>
      </c>
      <c r="F265" s="25">
        <f>Tabela4[[#This Row],[1º ano  LP]]</f>
        <v>0</v>
      </c>
      <c r="G265" s="27">
        <f t="shared" ref="G265:G328" si="127">BH265*2</f>
        <v>0</v>
      </c>
      <c r="H265" s="27">
        <f>Tabela4[[#This Row],[1º ano - APLICADOR LP]]</f>
        <v>0</v>
      </c>
      <c r="I265" s="25">
        <f t="shared" ref="I265:I328" si="128">AS265+(4*BI265)</f>
        <v>0</v>
      </c>
      <c r="J265" s="25">
        <f t="shared" ref="J265:J328" si="129">I265</f>
        <v>0</v>
      </c>
      <c r="K265" s="27">
        <f t="shared" ref="K265:K328" si="130">BI265*2</f>
        <v>0</v>
      </c>
      <c r="L265" s="27">
        <f t="shared" ref="L265:L328" si="131">K265</f>
        <v>0</v>
      </c>
      <c r="M265" s="25">
        <f t="shared" ref="M265:M328" si="132">AT265+(4*BJ265)</f>
        <v>0</v>
      </c>
      <c r="N265" s="25">
        <f t="shared" ref="N265:N328" si="133">M265</f>
        <v>0</v>
      </c>
      <c r="O265" s="27">
        <f t="shared" ref="O265:O328" si="134">BJ265*2</f>
        <v>0</v>
      </c>
      <c r="P265" s="27">
        <f t="shared" ref="P265:P328" si="135">O265</f>
        <v>0</v>
      </c>
      <c r="Q265" s="25">
        <f t="shared" ref="Q265:Q328" si="136">AU265+(4*BK265)</f>
        <v>0</v>
      </c>
      <c r="R265" s="25">
        <f t="shared" ref="R265:R328" si="137">Q265</f>
        <v>0</v>
      </c>
      <c r="S265" s="25">
        <f t="shared" ref="S265:S328" si="138">AV265+(4*BL265)</f>
        <v>0</v>
      </c>
      <c r="T265" s="25">
        <f t="shared" ref="T265:T328" si="139">S265</f>
        <v>0</v>
      </c>
      <c r="U265" s="25">
        <f t="shared" ref="U265:U328" si="140">AW265+(4*BM265)</f>
        <v>48</v>
      </c>
      <c r="V265" s="25">
        <f t="shared" ref="V265:V328" si="141">U265</f>
        <v>48</v>
      </c>
      <c r="W265" s="25">
        <f t="shared" ref="W265:W328" si="142">AX265+(4*BN265)</f>
        <v>65</v>
      </c>
      <c r="X265" s="25">
        <f t="shared" ref="X265:X328" si="143">W265</f>
        <v>65</v>
      </c>
      <c r="Y265" s="25">
        <f t="shared" ref="Y265:Y328" si="144">AY265+(4*BO265)</f>
        <v>63</v>
      </c>
      <c r="Z265" s="25">
        <f t="shared" ref="Z265:Z328" si="145">Y265</f>
        <v>63</v>
      </c>
      <c r="AA265" s="25">
        <f t="shared" ref="AA265:AA328" si="146">AZ265+(4*BP265)</f>
        <v>68</v>
      </c>
      <c r="AB265" s="25">
        <f t="shared" ref="AB265:AB328" si="147">AA265</f>
        <v>68</v>
      </c>
      <c r="AC265" s="25">
        <f t="shared" ref="AC265:AC328" si="148">BA265+(4*BQ265)</f>
        <v>0</v>
      </c>
      <c r="AD265" s="25">
        <f t="shared" ref="AD265:AD328" si="149">AC265</f>
        <v>0</v>
      </c>
      <c r="AE265" s="25">
        <f t="shared" ref="AE265:AE328" si="150">BB265+(4*BR265)</f>
        <v>0</v>
      </c>
      <c r="AF265" s="27">
        <f t="shared" ref="AF265:AF328" si="151">AE265</f>
        <v>0</v>
      </c>
      <c r="AG265" s="27">
        <f t="shared" ref="AG265:AG328" si="152">BC265+(4*BS265)</f>
        <v>0</v>
      </c>
      <c r="AH265" s="27">
        <f t="shared" ref="AH265:AH328" si="153">AG265</f>
        <v>0</v>
      </c>
      <c r="AI265" s="27">
        <f t="shared" ref="AI265:AI328" si="154">AM265</f>
        <v>0</v>
      </c>
      <c r="AJ265" s="27">
        <f t="shared" ref="AJ265:AJ328" si="155">AN265</f>
        <v>0</v>
      </c>
      <c r="AK265" s="26">
        <f>SUM(Tabela4[[#This Row],[1º ano  LP]:[Questionário Contextual Estudante]])</f>
        <v>488</v>
      </c>
      <c r="AM265">
        <f>IFERROR(IF(VLOOKUP(Tabela4[[#This Row],[Designação]],BW:BX,2,0)="SIM",SUM(AR265:AU265)+(4*(SUM(BH265:BK265))),0),0)</f>
        <v>0</v>
      </c>
      <c r="AN265">
        <f>IFERROR(IF(VLOOKUP(Tabela4[[#This Row],[Designação]],BW:BX,2,0)="SIM",SUM(AV265:BC265)+(4*(SUM(BL265:BS265))),0),0)</f>
        <v>0</v>
      </c>
      <c r="AO265">
        <f>IFERROR(VLOOKUP(Tabela4[[#This Row],[Designação]],BW:BX,2,0),0)</f>
        <v>0</v>
      </c>
      <c r="AP265" t="str">
        <f>IF(Tabela4[[#This Row],[Designação]]=AQ265,"SIM","NÃO")</f>
        <v>SIM</v>
      </c>
      <c r="AQ265" s="38">
        <v>410025</v>
      </c>
      <c r="AW265">
        <v>40</v>
      </c>
      <c r="AX265">
        <v>57</v>
      </c>
      <c r="AY265">
        <v>55</v>
      </c>
      <c r="AZ265">
        <v>60</v>
      </c>
      <c r="BD265">
        <v>212</v>
      </c>
      <c r="BF265" t="str">
        <f t="shared" ref="BF265:BF328" si="156">IF(AQ265=BG265,"sim","não")</f>
        <v>sim</v>
      </c>
      <c r="BG265" s="38">
        <v>410025</v>
      </c>
      <c r="BM265">
        <v>2</v>
      </c>
      <c r="BN265">
        <v>2</v>
      </c>
      <c r="BO265">
        <v>2</v>
      </c>
      <c r="BP265">
        <v>2</v>
      </c>
      <c r="BT265">
        <v>8</v>
      </c>
    </row>
    <row r="266" spans="2:72" x14ac:dyDescent="0.25">
      <c r="B266" s="22">
        <v>4</v>
      </c>
      <c r="C266" s="23">
        <v>410026</v>
      </c>
      <c r="D266" s="24" t="s">
        <v>299</v>
      </c>
      <c r="E266" s="25">
        <f t="shared" si="126"/>
        <v>136</v>
      </c>
      <c r="F266" s="25">
        <f>Tabela4[[#This Row],[1º ano  LP]]</f>
        <v>136</v>
      </c>
      <c r="G266" s="27">
        <f t="shared" si="127"/>
        <v>8</v>
      </c>
      <c r="H266" s="27">
        <f>Tabela4[[#This Row],[1º ano - APLICADOR LP]]</f>
        <v>8</v>
      </c>
      <c r="I266" s="25">
        <f t="shared" si="128"/>
        <v>177</v>
      </c>
      <c r="J266" s="25">
        <f t="shared" si="129"/>
        <v>177</v>
      </c>
      <c r="K266" s="27">
        <f t="shared" si="130"/>
        <v>10</v>
      </c>
      <c r="L266" s="27">
        <f t="shared" si="131"/>
        <v>10</v>
      </c>
      <c r="M266" s="25">
        <f t="shared" si="132"/>
        <v>185</v>
      </c>
      <c r="N266" s="25">
        <f t="shared" si="133"/>
        <v>185</v>
      </c>
      <c r="O266" s="27">
        <f t="shared" si="134"/>
        <v>10</v>
      </c>
      <c r="P266" s="27">
        <f t="shared" si="135"/>
        <v>10</v>
      </c>
      <c r="Q266" s="25">
        <f t="shared" si="136"/>
        <v>195</v>
      </c>
      <c r="R266" s="25">
        <f t="shared" si="137"/>
        <v>195</v>
      </c>
      <c r="S266" s="25">
        <f t="shared" si="138"/>
        <v>149</v>
      </c>
      <c r="T266" s="25">
        <f t="shared" si="139"/>
        <v>149</v>
      </c>
      <c r="U266" s="25">
        <f t="shared" si="140"/>
        <v>0</v>
      </c>
      <c r="V266" s="25">
        <f t="shared" si="141"/>
        <v>0</v>
      </c>
      <c r="W266" s="25">
        <f t="shared" si="142"/>
        <v>0</v>
      </c>
      <c r="X266" s="25">
        <f t="shared" si="143"/>
        <v>0</v>
      </c>
      <c r="Y266" s="25">
        <f t="shared" si="144"/>
        <v>0</v>
      </c>
      <c r="Z266" s="25">
        <f t="shared" si="145"/>
        <v>0</v>
      </c>
      <c r="AA266" s="25">
        <f t="shared" si="146"/>
        <v>0</v>
      </c>
      <c r="AB266" s="25">
        <f t="shared" si="147"/>
        <v>0</v>
      </c>
      <c r="AC266" s="25">
        <f t="shared" si="148"/>
        <v>0</v>
      </c>
      <c r="AD266" s="25">
        <f t="shared" si="149"/>
        <v>0</v>
      </c>
      <c r="AE266" s="25">
        <f t="shared" si="150"/>
        <v>0</v>
      </c>
      <c r="AF266" s="27">
        <f t="shared" si="151"/>
        <v>0</v>
      </c>
      <c r="AG266" s="27">
        <f t="shared" si="152"/>
        <v>0</v>
      </c>
      <c r="AH266" s="27">
        <f t="shared" si="153"/>
        <v>0</v>
      </c>
      <c r="AI266" s="27">
        <f t="shared" si="154"/>
        <v>0</v>
      </c>
      <c r="AJ266" s="27">
        <f t="shared" si="155"/>
        <v>0</v>
      </c>
      <c r="AK266" s="26">
        <f>SUM(Tabela4[[#This Row],[1º ano  LP]:[Questionário Contextual Estudante]])</f>
        <v>1740</v>
      </c>
      <c r="AM266">
        <f>IFERROR(IF(VLOOKUP(Tabela4[[#This Row],[Designação]],BW:BX,2,0)="SIM",SUM(AR266:AU266)+(4*(SUM(BH266:BK266))),0),0)</f>
        <v>0</v>
      </c>
      <c r="AN266">
        <f>IFERROR(IF(VLOOKUP(Tabela4[[#This Row],[Designação]],BW:BX,2,0)="SIM",SUM(AV266:BC266)+(4*(SUM(BL266:BS266))),0),0)</f>
        <v>0</v>
      </c>
      <c r="AO266">
        <f>IFERROR(VLOOKUP(Tabela4[[#This Row],[Designação]],BW:BX,2,0),0)</f>
        <v>0</v>
      </c>
      <c r="AP266" t="str">
        <f>IF(Tabela4[[#This Row],[Designação]]=AQ266,"SIM","NÃO")</f>
        <v>SIM</v>
      </c>
      <c r="AQ266" s="38">
        <v>410026</v>
      </c>
      <c r="AR266">
        <v>120</v>
      </c>
      <c r="AS266">
        <v>157</v>
      </c>
      <c r="AT266">
        <v>165</v>
      </c>
      <c r="AU266">
        <v>175</v>
      </c>
      <c r="AV266">
        <v>133</v>
      </c>
      <c r="BD266">
        <v>750</v>
      </c>
      <c r="BF266" t="str">
        <f t="shared" si="156"/>
        <v>sim</v>
      </c>
      <c r="BG266" s="38">
        <v>410026</v>
      </c>
      <c r="BH266">
        <v>4</v>
      </c>
      <c r="BI266">
        <v>5</v>
      </c>
      <c r="BJ266">
        <v>5</v>
      </c>
      <c r="BK266">
        <v>5</v>
      </c>
      <c r="BL266">
        <v>4</v>
      </c>
      <c r="BT266">
        <v>23</v>
      </c>
    </row>
    <row r="267" spans="2:72" x14ac:dyDescent="0.25">
      <c r="B267" s="22">
        <v>4</v>
      </c>
      <c r="C267" s="23">
        <v>410202</v>
      </c>
      <c r="D267" s="24" t="s">
        <v>300</v>
      </c>
      <c r="E267" s="25">
        <f t="shared" si="126"/>
        <v>123</v>
      </c>
      <c r="F267" s="25">
        <f>Tabela4[[#This Row],[1º ano  LP]]</f>
        <v>123</v>
      </c>
      <c r="G267" s="27">
        <f t="shared" si="127"/>
        <v>8</v>
      </c>
      <c r="H267" s="27">
        <f>Tabela4[[#This Row],[1º ano - APLICADOR LP]]</f>
        <v>8</v>
      </c>
      <c r="I267" s="25">
        <f t="shared" si="128"/>
        <v>138</v>
      </c>
      <c r="J267" s="25">
        <f t="shared" si="129"/>
        <v>138</v>
      </c>
      <c r="K267" s="27">
        <f t="shared" si="130"/>
        <v>8</v>
      </c>
      <c r="L267" s="27">
        <f t="shared" si="131"/>
        <v>8</v>
      </c>
      <c r="M267" s="25">
        <f t="shared" si="132"/>
        <v>150</v>
      </c>
      <c r="N267" s="25">
        <f t="shared" si="133"/>
        <v>150</v>
      </c>
      <c r="O267" s="27">
        <f t="shared" si="134"/>
        <v>10</v>
      </c>
      <c r="P267" s="27">
        <f t="shared" si="135"/>
        <v>10</v>
      </c>
      <c r="Q267" s="25">
        <f t="shared" si="136"/>
        <v>156</v>
      </c>
      <c r="R267" s="25">
        <f t="shared" si="137"/>
        <v>156</v>
      </c>
      <c r="S267" s="25">
        <f t="shared" si="138"/>
        <v>157</v>
      </c>
      <c r="T267" s="25">
        <f t="shared" si="139"/>
        <v>157</v>
      </c>
      <c r="U267" s="25">
        <f t="shared" si="140"/>
        <v>0</v>
      </c>
      <c r="V267" s="25">
        <f t="shared" si="141"/>
        <v>0</v>
      </c>
      <c r="W267" s="25">
        <f t="shared" si="142"/>
        <v>0</v>
      </c>
      <c r="X267" s="25">
        <f t="shared" si="143"/>
        <v>0</v>
      </c>
      <c r="Y267" s="25">
        <f t="shared" si="144"/>
        <v>0</v>
      </c>
      <c r="Z267" s="25">
        <f t="shared" si="145"/>
        <v>0</v>
      </c>
      <c r="AA267" s="25">
        <f t="shared" si="146"/>
        <v>0</v>
      </c>
      <c r="AB267" s="25">
        <f t="shared" si="147"/>
        <v>0</v>
      </c>
      <c r="AC267" s="25">
        <f t="shared" si="148"/>
        <v>0</v>
      </c>
      <c r="AD267" s="25">
        <f t="shared" si="149"/>
        <v>0</v>
      </c>
      <c r="AE267" s="25">
        <f t="shared" si="150"/>
        <v>0</v>
      </c>
      <c r="AF267" s="27">
        <f t="shared" si="151"/>
        <v>0</v>
      </c>
      <c r="AG267" s="27">
        <f t="shared" si="152"/>
        <v>0</v>
      </c>
      <c r="AH267" s="27">
        <f t="shared" si="153"/>
        <v>0</v>
      </c>
      <c r="AI267" s="27">
        <f t="shared" si="154"/>
        <v>0</v>
      </c>
      <c r="AJ267" s="27">
        <f t="shared" si="155"/>
        <v>0</v>
      </c>
      <c r="AK267" s="26">
        <f>SUM(Tabela4[[#This Row],[1º ano  LP]:[Questionário Contextual Estudante]])</f>
        <v>1500</v>
      </c>
      <c r="AM267">
        <f>IFERROR(IF(VLOOKUP(Tabela4[[#This Row],[Designação]],BW:BX,2,0)="SIM",SUM(AR267:AU267)+(4*(SUM(BH267:BK267))),0),0)</f>
        <v>0</v>
      </c>
      <c r="AN267">
        <f>IFERROR(IF(VLOOKUP(Tabela4[[#This Row],[Designação]],BW:BX,2,0)="SIM",SUM(AV267:BC267)+(4*(SUM(BL267:BS267))),0),0)</f>
        <v>0</v>
      </c>
      <c r="AO267">
        <f>IFERROR(VLOOKUP(Tabela4[[#This Row],[Designação]],BW:BX,2,0),0)</f>
        <v>0</v>
      </c>
      <c r="AP267" t="str">
        <f>IF(Tabela4[[#This Row],[Designação]]=AQ267,"SIM","NÃO")</f>
        <v>SIM</v>
      </c>
      <c r="AQ267" s="38">
        <v>410202</v>
      </c>
      <c r="AR267">
        <v>107</v>
      </c>
      <c r="AS267">
        <v>122</v>
      </c>
      <c r="AT267">
        <v>130</v>
      </c>
      <c r="AU267">
        <v>140</v>
      </c>
      <c r="AV267">
        <v>141</v>
      </c>
      <c r="BD267">
        <v>640</v>
      </c>
      <c r="BF267" t="str">
        <f t="shared" si="156"/>
        <v>sim</v>
      </c>
      <c r="BG267" s="38">
        <v>410202</v>
      </c>
      <c r="BH267">
        <v>4</v>
      </c>
      <c r="BI267">
        <v>4</v>
      </c>
      <c r="BJ267">
        <v>5</v>
      </c>
      <c r="BK267">
        <v>4</v>
      </c>
      <c r="BL267">
        <v>4</v>
      </c>
      <c r="BT267">
        <v>21</v>
      </c>
    </row>
    <row r="268" spans="2:72" x14ac:dyDescent="0.25">
      <c r="B268" s="22">
        <v>4</v>
      </c>
      <c r="C268" s="23">
        <v>410501</v>
      </c>
      <c r="D268" s="24" t="s">
        <v>301</v>
      </c>
      <c r="E268" s="25">
        <f t="shared" si="126"/>
        <v>0</v>
      </c>
      <c r="F268" s="25">
        <f>Tabela4[[#This Row],[1º ano  LP]]</f>
        <v>0</v>
      </c>
      <c r="G268" s="27">
        <f t="shared" si="127"/>
        <v>0</v>
      </c>
      <c r="H268" s="27">
        <f>Tabela4[[#This Row],[1º ano - APLICADOR LP]]</f>
        <v>0</v>
      </c>
      <c r="I268" s="25">
        <f t="shared" si="128"/>
        <v>0</v>
      </c>
      <c r="J268" s="25">
        <f t="shared" si="129"/>
        <v>0</v>
      </c>
      <c r="K268" s="27">
        <f t="shared" si="130"/>
        <v>0</v>
      </c>
      <c r="L268" s="27">
        <f t="shared" si="131"/>
        <v>0</v>
      </c>
      <c r="M268" s="25">
        <f t="shared" si="132"/>
        <v>0</v>
      </c>
      <c r="N268" s="25">
        <f t="shared" si="133"/>
        <v>0</v>
      </c>
      <c r="O268" s="27">
        <f t="shared" si="134"/>
        <v>0</v>
      </c>
      <c r="P268" s="27">
        <f t="shared" si="135"/>
        <v>0</v>
      </c>
      <c r="Q268" s="25">
        <f t="shared" si="136"/>
        <v>0</v>
      </c>
      <c r="R268" s="25">
        <f t="shared" si="137"/>
        <v>0</v>
      </c>
      <c r="S268" s="25">
        <f t="shared" si="138"/>
        <v>0</v>
      </c>
      <c r="T268" s="25">
        <f t="shared" si="139"/>
        <v>0</v>
      </c>
      <c r="U268" s="25">
        <f t="shared" si="140"/>
        <v>290</v>
      </c>
      <c r="V268" s="25">
        <f t="shared" si="141"/>
        <v>290</v>
      </c>
      <c r="W268" s="25">
        <f t="shared" si="142"/>
        <v>326</v>
      </c>
      <c r="X268" s="25">
        <f t="shared" si="143"/>
        <v>326</v>
      </c>
      <c r="Y268" s="25">
        <f t="shared" si="144"/>
        <v>244</v>
      </c>
      <c r="Z268" s="25">
        <f t="shared" si="145"/>
        <v>244</v>
      </c>
      <c r="AA268" s="25">
        <f t="shared" si="146"/>
        <v>171</v>
      </c>
      <c r="AB268" s="25">
        <f t="shared" si="147"/>
        <v>171</v>
      </c>
      <c r="AC268" s="25">
        <f t="shared" si="148"/>
        <v>0</v>
      </c>
      <c r="AD268" s="25">
        <f t="shared" si="149"/>
        <v>0</v>
      </c>
      <c r="AE268" s="25">
        <f t="shared" si="150"/>
        <v>26</v>
      </c>
      <c r="AF268" s="27">
        <f t="shared" si="151"/>
        <v>26</v>
      </c>
      <c r="AG268" s="27">
        <f t="shared" si="152"/>
        <v>63</v>
      </c>
      <c r="AH268" s="27">
        <f t="shared" si="153"/>
        <v>63</v>
      </c>
      <c r="AI268" s="27">
        <f t="shared" si="154"/>
        <v>0</v>
      </c>
      <c r="AJ268" s="27">
        <f t="shared" si="155"/>
        <v>0</v>
      </c>
      <c r="AK268" s="26">
        <f>SUM(Tabela4[[#This Row],[1º ano  LP]:[Questionário Contextual Estudante]])</f>
        <v>2240</v>
      </c>
      <c r="AM268">
        <f>IFERROR(IF(VLOOKUP(Tabela4[[#This Row],[Designação]],BW:BX,2,0)="SIM",SUM(AR268:AU268)+(4*(SUM(BH268:BK268))),0),0)</f>
        <v>0</v>
      </c>
      <c r="AN268">
        <f>IFERROR(IF(VLOOKUP(Tabela4[[#This Row],[Designação]],BW:BX,2,0)="SIM",SUM(AV268:BC268)+(4*(SUM(BL268:BS268))),0),0)</f>
        <v>0</v>
      </c>
      <c r="AO268">
        <f>IFERROR(VLOOKUP(Tabela4[[#This Row],[Designação]],BW:BX,2,0),0)</f>
        <v>0</v>
      </c>
      <c r="AP268" t="str">
        <f>IF(Tabela4[[#This Row],[Designação]]=AQ268,"SIM","NÃO")</f>
        <v>SIM</v>
      </c>
      <c r="AQ268" s="38">
        <v>410501</v>
      </c>
      <c r="AW268">
        <v>262</v>
      </c>
      <c r="AX268">
        <v>294</v>
      </c>
      <c r="AY268">
        <v>220</v>
      </c>
      <c r="AZ268">
        <v>155</v>
      </c>
      <c r="BB268">
        <v>22</v>
      </c>
      <c r="BC268">
        <v>55</v>
      </c>
      <c r="BD268">
        <v>1008</v>
      </c>
      <c r="BF268" t="str">
        <f t="shared" si="156"/>
        <v>sim</v>
      </c>
      <c r="BG268" s="38">
        <v>410501</v>
      </c>
      <c r="BM268">
        <v>7</v>
      </c>
      <c r="BN268">
        <v>8</v>
      </c>
      <c r="BO268">
        <v>6</v>
      </c>
      <c r="BP268">
        <v>4</v>
      </c>
      <c r="BR268">
        <v>1</v>
      </c>
      <c r="BS268">
        <v>2</v>
      </c>
      <c r="BT268">
        <v>28</v>
      </c>
    </row>
    <row r="269" spans="2:72" x14ac:dyDescent="0.25">
      <c r="B269" s="22">
        <v>4</v>
      </c>
      <c r="C269" s="23">
        <v>410502</v>
      </c>
      <c r="D269" s="24" t="s">
        <v>302</v>
      </c>
      <c r="E269" s="25">
        <f t="shared" si="126"/>
        <v>64</v>
      </c>
      <c r="F269" s="25">
        <f>Tabela4[[#This Row],[1º ano  LP]]</f>
        <v>64</v>
      </c>
      <c r="G269" s="27">
        <f t="shared" si="127"/>
        <v>4</v>
      </c>
      <c r="H269" s="27">
        <f>Tabela4[[#This Row],[1º ano - APLICADOR LP]]</f>
        <v>4</v>
      </c>
      <c r="I269" s="25">
        <f t="shared" si="128"/>
        <v>67</v>
      </c>
      <c r="J269" s="25">
        <f t="shared" si="129"/>
        <v>67</v>
      </c>
      <c r="K269" s="27">
        <f t="shared" si="130"/>
        <v>4</v>
      </c>
      <c r="L269" s="27">
        <f t="shared" si="131"/>
        <v>4</v>
      </c>
      <c r="M269" s="25">
        <f t="shared" si="132"/>
        <v>70</v>
      </c>
      <c r="N269" s="25">
        <f t="shared" si="133"/>
        <v>70</v>
      </c>
      <c r="O269" s="27">
        <f t="shared" si="134"/>
        <v>4</v>
      </c>
      <c r="P269" s="27">
        <f t="shared" si="135"/>
        <v>4</v>
      </c>
      <c r="Q269" s="25">
        <f t="shared" si="136"/>
        <v>65</v>
      </c>
      <c r="R269" s="25">
        <f t="shared" si="137"/>
        <v>65</v>
      </c>
      <c r="S269" s="25">
        <f t="shared" si="138"/>
        <v>66</v>
      </c>
      <c r="T269" s="25">
        <f t="shared" si="139"/>
        <v>66</v>
      </c>
      <c r="U269" s="25">
        <f t="shared" si="140"/>
        <v>48</v>
      </c>
      <c r="V269" s="25">
        <f t="shared" si="141"/>
        <v>48</v>
      </c>
      <c r="W269" s="25">
        <f t="shared" si="142"/>
        <v>0</v>
      </c>
      <c r="X269" s="25">
        <f t="shared" si="143"/>
        <v>0</v>
      </c>
      <c r="Y269" s="25">
        <f t="shared" si="144"/>
        <v>0</v>
      </c>
      <c r="Z269" s="25">
        <f t="shared" si="145"/>
        <v>0</v>
      </c>
      <c r="AA269" s="25">
        <f t="shared" si="146"/>
        <v>0</v>
      </c>
      <c r="AB269" s="25">
        <f t="shared" si="147"/>
        <v>0</v>
      </c>
      <c r="AC269" s="25">
        <f t="shared" si="148"/>
        <v>0</v>
      </c>
      <c r="AD269" s="25">
        <f t="shared" si="149"/>
        <v>0</v>
      </c>
      <c r="AE269" s="25">
        <f t="shared" si="150"/>
        <v>0</v>
      </c>
      <c r="AF269" s="27">
        <f t="shared" si="151"/>
        <v>0</v>
      </c>
      <c r="AG269" s="27">
        <f t="shared" si="152"/>
        <v>0</v>
      </c>
      <c r="AH269" s="27">
        <f t="shared" si="153"/>
        <v>0</v>
      </c>
      <c r="AI269" s="27">
        <f t="shared" si="154"/>
        <v>266</v>
      </c>
      <c r="AJ269" s="27">
        <f t="shared" si="155"/>
        <v>114</v>
      </c>
      <c r="AK269" s="26">
        <f>SUM(Tabela4[[#This Row],[1º ano  LP]:[Questionário Contextual Estudante]])</f>
        <v>1164</v>
      </c>
      <c r="AM269">
        <f>IFERROR(IF(VLOOKUP(Tabela4[[#This Row],[Designação]],BW:BX,2,0)="SIM",SUM(AR269:AU269)+(4*(SUM(BH269:BK269))),0),0)</f>
        <v>266</v>
      </c>
      <c r="AN269">
        <f>IFERROR(IF(VLOOKUP(Tabela4[[#This Row],[Designação]],BW:BX,2,0)="SIM",SUM(AV269:BC269)+(4*(SUM(BL269:BS269))),0),0)</f>
        <v>114</v>
      </c>
      <c r="AO269" t="str">
        <f>IFERROR(VLOOKUP(Tabela4[[#This Row],[Designação]],BW:BX,2,0),0)</f>
        <v>SIM</v>
      </c>
      <c r="AP269" t="str">
        <f>IF(Tabela4[[#This Row],[Designação]]=AQ269,"SIM","NÃO")</f>
        <v>SIM</v>
      </c>
      <c r="AQ269" s="38">
        <v>410502</v>
      </c>
      <c r="AR269">
        <v>56</v>
      </c>
      <c r="AS269">
        <v>59</v>
      </c>
      <c r="AT269">
        <v>62</v>
      </c>
      <c r="AU269">
        <v>57</v>
      </c>
      <c r="AV269">
        <v>58</v>
      </c>
      <c r="AW269">
        <v>40</v>
      </c>
      <c r="BD269">
        <v>332</v>
      </c>
      <c r="BF269" t="str">
        <f t="shared" si="156"/>
        <v>sim</v>
      </c>
      <c r="BG269" s="38">
        <v>410502</v>
      </c>
      <c r="BH269">
        <v>2</v>
      </c>
      <c r="BI269">
        <v>2</v>
      </c>
      <c r="BJ269">
        <v>2</v>
      </c>
      <c r="BK269">
        <v>2</v>
      </c>
      <c r="BL269">
        <v>2</v>
      </c>
      <c r="BM269">
        <v>2</v>
      </c>
      <c r="BT269">
        <v>12</v>
      </c>
    </row>
    <row r="270" spans="2:72" x14ac:dyDescent="0.25">
      <c r="B270" s="22">
        <v>4</v>
      </c>
      <c r="C270" s="23">
        <v>411001</v>
      </c>
      <c r="D270" s="24" t="s">
        <v>303</v>
      </c>
      <c r="E270" s="25">
        <f t="shared" si="126"/>
        <v>134</v>
      </c>
      <c r="F270" s="25">
        <f>Tabela4[[#This Row],[1º ano  LP]]</f>
        <v>134</v>
      </c>
      <c r="G270" s="27">
        <f t="shared" si="127"/>
        <v>8</v>
      </c>
      <c r="H270" s="27">
        <f>Tabela4[[#This Row],[1º ano - APLICADOR LP]]</f>
        <v>8</v>
      </c>
      <c r="I270" s="25">
        <f t="shared" si="128"/>
        <v>100</v>
      </c>
      <c r="J270" s="25">
        <f t="shared" si="129"/>
        <v>100</v>
      </c>
      <c r="K270" s="27">
        <f t="shared" si="130"/>
        <v>6</v>
      </c>
      <c r="L270" s="27">
        <f t="shared" si="131"/>
        <v>6</v>
      </c>
      <c r="M270" s="25">
        <f t="shared" si="132"/>
        <v>138</v>
      </c>
      <c r="N270" s="25">
        <f t="shared" si="133"/>
        <v>138</v>
      </c>
      <c r="O270" s="27">
        <f t="shared" si="134"/>
        <v>8</v>
      </c>
      <c r="P270" s="27">
        <f t="shared" si="135"/>
        <v>8</v>
      </c>
      <c r="Q270" s="25">
        <f t="shared" si="136"/>
        <v>142</v>
      </c>
      <c r="R270" s="25">
        <f t="shared" si="137"/>
        <v>142</v>
      </c>
      <c r="S270" s="25">
        <f t="shared" si="138"/>
        <v>141</v>
      </c>
      <c r="T270" s="25">
        <f t="shared" si="139"/>
        <v>141</v>
      </c>
      <c r="U270" s="25">
        <f t="shared" si="140"/>
        <v>110</v>
      </c>
      <c r="V270" s="25">
        <f t="shared" si="141"/>
        <v>110</v>
      </c>
      <c r="W270" s="25">
        <f t="shared" si="142"/>
        <v>0</v>
      </c>
      <c r="X270" s="25">
        <f t="shared" si="143"/>
        <v>0</v>
      </c>
      <c r="Y270" s="25">
        <f t="shared" si="144"/>
        <v>0</v>
      </c>
      <c r="Z270" s="25">
        <f t="shared" si="145"/>
        <v>0</v>
      </c>
      <c r="AA270" s="25">
        <f t="shared" si="146"/>
        <v>0</v>
      </c>
      <c r="AB270" s="25">
        <f t="shared" si="147"/>
        <v>0</v>
      </c>
      <c r="AC270" s="25">
        <f t="shared" si="148"/>
        <v>0</v>
      </c>
      <c r="AD270" s="25">
        <f t="shared" si="149"/>
        <v>0</v>
      </c>
      <c r="AE270" s="25">
        <f t="shared" si="150"/>
        <v>0</v>
      </c>
      <c r="AF270" s="27">
        <f t="shared" si="151"/>
        <v>0</v>
      </c>
      <c r="AG270" s="27">
        <f t="shared" si="152"/>
        <v>0</v>
      </c>
      <c r="AH270" s="27">
        <f t="shared" si="153"/>
        <v>0</v>
      </c>
      <c r="AI270" s="27">
        <f t="shared" si="154"/>
        <v>0</v>
      </c>
      <c r="AJ270" s="27">
        <f t="shared" si="155"/>
        <v>0</v>
      </c>
      <c r="AK270" s="26">
        <f>SUM(Tabela4[[#This Row],[1º ano  LP]:[Questionário Contextual Estudante]])</f>
        <v>1574</v>
      </c>
      <c r="AM270">
        <f>IFERROR(IF(VLOOKUP(Tabela4[[#This Row],[Designação]],BW:BX,2,0)="SIM",SUM(AR270:AU270)+(4*(SUM(BH270:BK270))),0),0)</f>
        <v>0</v>
      </c>
      <c r="AN270">
        <f>IFERROR(IF(VLOOKUP(Tabela4[[#This Row],[Designação]],BW:BX,2,0)="SIM",SUM(AV270:BC270)+(4*(SUM(BL270:BS270))),0),0)</f>
        <v>0</v>
      </c>
      <c r="AO270">
        <f>IFERROR(VLOOKUP(Tabela4[[#This Row],[Designação]],BW:BX,2,0),0)</f>
        <v>0</v>
      </c>
      <c r="AP270" t="str">
        <f>IF(Tabela4[[#This Row],[Designação]]=AQ270,"SIM","NÃO")</f>
        <v>SIM</v>
      </c>
      <c r="AQ270" s="38">
        <v>411001</v>
      </c>
      <c r="AR270">
        <v>118</v>
      </c>
      <c r="AS270">
        <v>88</v>
      </c>
      <c r="AT270">
        <v>122</v>
      </c>
      <c r="AU270">
        <v>126</v>
      </c>
      <c r="AV270">
        <v>125</v>
      </c>
      <c r="AW270">
        <v>98</v>
      </c>
      <c r="BD270">
        <v>677</v>
      </c>
      <c r="BF270" t="str">
        <f t="shared" si="156"/>
        <v>sim</v>
      </c>
      <c r="BG270" s="38">
        <v>411001</v>
      </c>
      <c r="BH270">
        <v>4</v>
      </c>
      <c r="BI270">
        <v>3</v>
      </c>
      <c r="BJ270">
        <v>4</v>
      </c>
      <c r="BK270">
        <v>4</v>
      </c>
      <c r="BL270">
        <v>4</v>
      </c>
      <c r="BM270">
        <v>3</v>
      </c>
      <c r="BT270">
        <v>22</v>
      </c>
    </row>
    <row r="271" spans="2:72" x14ac:dyDescent="0.25">
      <c r="B271" s="22">
        <v>4</v>
      </c>
      <c r="C271" s="23">
        <v>411002</v>
      </c>
      <c r="D271" s="24" t="s">
        <v>304</v>
      </c>
      <c r="E271" s="25">
        <f t="shared" si="126"/>
        <v>0</v>
      </c>
      <c r="F271" s="25">
        <f>Tabela4[[#This Row],[1º ano  LP]]</f>
        <v>0</v>
      </c>
      <c r="G271" s="27">
        <f t="shared" si="127"/>
        <v>0</v>
      </c>
      <c r="H271" s="27">
        <f>Tabela4[[#This Row],[1º ano - APLICADOR LP]]</f>
        <v>0</v>
      </c>
      <c r="I271" s="25">
        <f t="shared" si="128"/>
        <v>0</v>
      </c>
      <c r="J271" s="25">
        <f t="shared" si="129"/>
        <v>0</v>
      </c>
      <c r="K271" s="27">
        <f t="shared" si="130"/>
        <v>0</v>
      </c>
      <c r="L271" s="27">
        <f t="shared" si="131"/>
        <v>0</v>
      </c>
      <c r="M271" s="25">
        <f t="shared" si="132"/>
        <v>0</v>
      </c>
      <c r="N271" s="25">
        <f t="shared" si="133"/>
        <v>0</v>
      </c>
      <c r="O271" s="27">
        <f t="shared" si="134"/>
        <v>0</v>
      </c>
      <c r="P271" s="27">
        <f t="shared" si="135"/>
        <v>0</v>
      </c>
      <c r="Q271" s="25">
        <f t="shared" si="136"/>
        <v>0</v>
      </c>
      <c r="R271" s="25">
        <f t="shared" si="137"/>
        <v>0</v>
      </c>
      <c r="S271" s="25">
        <f t="shared" si="138"/>
        <v>0</v>
      </c>
      <c r="T271" s="25">
        <f t="shared" si="139"/>
        <v>0</v>
      </c>
      <c r="U271" s="25">
        <f t="shared" si="140"/>
        <v>39</v>
      </c>
      <c r="V271" s="25">
        <f t="shared" si="141"/>
        <v>39</v>
      </c>
      <c r="W271" s="25">
        <f t="shared" si="142"/>
        <v>212</v>
      </c>
      <c r="X271" s="25">
        <f t="shared" si="143"/>
        <v>212</v>
      </c>
      <c r="Y271" s="25">
        <f t="shared" si="144"/>
        <v>168</v>
      </c>
      <c r="Z271" s="25">
        <f t="shared" si="145"/>
        <v>168</v>
      </c>
      <c r="AA271" s="25">
        <f t="shared" si="146"/>
        <v>130</v>
      </c>
      <c r="AB271" s="25">
        <f t="shared" si="147"/>
        <v>130</v>
      </c>
      <c r="AC271" s="25">
        <f t="shared" si="148"/>
        <v>0</v>
      </c>
      <c r="AD271" s="25">
        <f t="shared" si="149"/>
        <v>0</v>
      </c>
      <c r="AE271" s="25">
        <f t="shared" si="150"/>
        <v>0</v>
      </c>
      <c r="AF271" s="27">
        <f t="shared" si="151"/>
        <v>0</v>
      </c>
      <c r="AG271" s="27">
        <f t="shared" si="152"/>
        <v>33</v>
      </c>
      <c r="AH271" s="27">
        <f t="shared" si="153"/>
        <v>33</v>
      </c>
      <c r="AI271" s="27">
        <f t="shared" si="154"/>
        <v>0</v>
      </c>
      <c r="AJ271" s="27">
        <f t="shared" si="155"/>
        <v>582</v>
      </c>
      <c r="AK271" s="26">
        <f>SUM(Tabela4[[#This Row],[1º ano  LP]:[Questionário Contextual Estudante]])</f>
        <v>1746</v>
      </c>
      <c r="AM271">
        <f>IFERROR(IF(VLOOKUP(Tabela4[[#This Row],[Designação]],BW:BX,2,0)="SIM",SUM(AR271:AU271)+(4*(SUM(BH271:BK271))),0),0)</f>
        <v>0</v>
      </c>
      <c r="AN271">
        <f>IFERROR(IF(VLOOKUP(Tabela4[[#This Row],[Designação]],BW:BX,2,0)="SIM",SUM(AV271:BC271)+(4*(SUM(BL271:BS271))),0),0)</f>
        <v>582</v>
      </c>
      <c r="AO271" t="str">
        <f>IFERROR(VLOOKUP(Tabela4[[#This Row],[Designação]],BW:BX,2,0),0)</f>
        <v>SIM</v>
      </c>
      <c r="AP271" t="str">
        <f>IF(Tabela4[[#This Row],[Designação]]=AQ271,"SIM","NÃO")</f>
        <v>SIM</v>
      </c>
      <c r="AQ271" s="38">
        <v>411002</v>
      </c>
      <c r="AW271">
        <v>35</v>
      </c>
      <c r="AX271">
        <v>192</v>
      </c>
      <c r="AY271">
        <v>152</v>
      </c>
      <c r="AZ271">
        <v>118</v>
      </c>
      <c r="BC271">
        <v>29</v>
      </c>
      <c r="BD271">
        <v>526</v>
      </c>
      <c r="BF271" t="str">
        <f t="shared" si="156"/>
        <v>sim</v>
      </c>
      <c r="BG271" s="38">
        <v>411002</v>
      </c>
      <c r="BM271">
        <v>1</v>
      </c>
      <c r="BN271">
        <v>5</v>
      </c>
      <c r="BO271">
        <v>4</v>
      </c>
      <c r="BP271">
        <v>3</v>
      </c>
      <c r="BS271">
        <v>1</v>
      </c>
      <c r="BT271">
        <v>14</v>
      </c>
    </row>
    <row r="272" spans="2:72" x14ac:dyDescent="0.25">
      <c r="B272" s="22">
        <v>4</v>
      </c>
      <c r="C272" s="23">
        <v>411004</v>
      </c>
      <c r="D272" s="24" t="s">
        <v>305</v>
      </c>
      <c r="E272" s="25">
        <f t="shared" si="126"/>
        <v>65</v>
      </c>
      <c r="F272" s="25">
        <f>Tabela4[[#This Row],[1º ano  LP]]</f>
        <v>65</v>
      </c>
      <c r="G272" s="27">
        <f t="shared" si="127"/>
        <v>4</v>
      </c>
      <c r="H272" s="27">
        <f>Tabela4[[#This Row],[1º ano - APLICADOR LP]]</f>
        <v>4</v>
      </c>
      <c r="I272" s="25">
        <f t="shared" si="128"/>
        <v>74</v>
      </c>
      <c r="J272" s="25">
        <f t="shared" si="129"/>
        <v>74</v>
      </c>
      <c r="K272" s="27">
        <f t="shared" si="130"/>
        <v>4</v>
      </c>
      <c r="L272" s="27">
        <f t="shared" si="131"/>
        <v>4</v>
      </c>
      <c r="M272" s="25">
        <f t="shared" si="132"/>
        <v>73</v>
      </c>
      <c r="N272" s="25">
        <f t="shared" si="133"/>
        <v>73</v>
      </c>
      <c r="O272" s="27">
        <f t="shared" si="134"/>
        <v>4</v>
      </c>
      <c r="P272" s="27">
        <f t="shared" si="135"/>
        <v>4</v>
      </c>
      <c r="Q272" s="25">
        <f t="shared" si="136"/>
        <v>105</v>
      </c>
      <c r="R272" s="25">
        <f t="shared" si="137"/>
        <v>105</v>
      </c>
      <c r="S272" s="25">
        <f t="shared" si="138"/>
        <v>99</v>
      </c>
      <c r="T272" s="25">
        <f t="shared" si="139"/>
        <v>99</v>
      </c>
      <c r="U272" s="25">
        <f t="shared" si="140"/>
        <v>76</v>
      </c>
      <c r="V272" s="25">
        <f t="shared" si="141"/>
        <v>76</v>
      </c>
      <c r="W272" s="25">
        <f t="shared" si="142"/>
        <v>91</v>
      </c>
      <c r="X272" s="25">
        <f t="shared" si="143"/>
        <v>91</v>
      </c>
      <c r="Y272" s="25">
        <f t="shared" si="144"/>
        <v>129</v>
      </c>
      <c r="Z272" s="25">
        <f t="shared" si="145"/>
        <v>129</v>
      </c>
      <c r="AA272" s="25">
        <f t="shared" si="146"/>
        <v>124</v>
      </c>
      <c r="AB272" s="25">
        <f t="shared" si="147"/>
        <v>124</v>
      </c>
      <c r="AC272" s="25">
        <f t="shared" si="148"/>
        <v>33</v>
      </c>
      <c r="AD272" s="25">
        <f t="shared" si="149"/>
        <v>33</v>
      </c>
      <c r="AE272" s="25">
        <f t="shared" si="150"/>
        <v>31</v>
      </c>
      <c r="AF272" s="27">
        <f t="shared" si="151"/>
        <v>31</v>
      </c>
      <c r="AG272" s="27">
        <f t="shared" si="152"/>
        <v>0</v>
      </c>
      <c r="AH272" s="27">
        <f t="shared" si="153"/>
        <v>0</v>
      </c>
      <c r="AI272" s="27">
        <f t="shared" si="154"/>
        <v>0</v>
      </c>
      <c r="AJ272" s="27">
        <f t="shared" si="155"/>
        <v>0</v>
      </c>
      <c r="AK272" s="26">
        <f>SUM(Tabela4[[#This Row],[1º ano  LP]:[Questionário Contextual Estudante]])</f>
        <v>1824</v>
      </c>
      <c r="AM272">
        <f>IFERROR(IF(VLOOKUP(Tabela4[[#This Row],[Designação]],BW:BX,2,0)="SIM",SUM(AR272:AU272)+(4*(SUM(BH272:BK272))),0),0)</f>
        <v>0</v>
      </c>
      <c r="AN272">
        <f>IFERROR(IF(VLOOKUP(Tabela4[[#This Row],[Designação]],BW:BX,2,0)="SIM",SUM(AV272:BC272)+(4*(SUM(BL272:BS272))),0),0)</f>
        <v>0</v>
      </c>
      <c r="AO272">
        <f>IFERROR(VLOOKUP(Tabela4[[#This Row],[Designação]],BW:BX,2,0),0)</f>
        <v>0</v>
      </c>
      <c r="AP272" t="str">
        <f>IF(Tabela4[[#This Row],[Designação]]=AQ272,"SIM","NÃO")</f>
        <v>SIM</v>
      </c>
      <c r="AQ272" s="38">
        <v>411004</v>
      </c>
      <c r="AR272">
        <v>57</v>
      </c>
      <c r="AS272">
        <v>66</v>
      </c>
      <c r="AT272">
        <v>65</v>
      </c>
      <c r="AU272">
        <v>93</v>
      </c>
      <c r="AV272">
        <v>87</v>
      </c>
      <c r="AW272">
        <v>68</v>
      </c>
      <c r="AX272">
        <v>83</v>
      </c>
      <c r="AY272">
        <v>117</v>
      </c>
      <c r="AZ272">
        <v>112</v>
      </c>
      <c r="BA272">
        <v>29</v>
      </c>
      <c r="BB272">
        <v>27</v>
      </c>
      <c r="BD272">
        <v>804</v>
      </c>
      <c r="BF272" t="str">
        <f t="shared" si="156"/>
        <v>sim</v>
      </c>
      <c r="BG272" s="38">
        <v>411004</v>
      </c>
      <c r="BH272">
        <v>2</v>
      </c>
      <c r="BI272">
        <v>2</v>
      </c>
      <c r="BJ272">
        <v>2</v>
      </c>
      <c r="BK272">
        <v>3</v>
      </c>
      <c r="BL272">
        <v>3</v>
      </c>
      <c r="BM272">
        <v>2</v>
      </c>
      <c r="BN272">
        <v>2</v>
      </c>
      <c r="BO272">
        <v>3</v>
      </c>
      <c r="BP272">
        <v>3</v>
      </c>
      <c r="BQ272">
        <v>1</v>
      </c>
      <c r="BR272">
        <v>1</v>
      </c>
      <c r="BT272">
        <v>24</v>
      </c>
    </row>
    <row r="273" spans="2:72" x14ac:dyDescent="0.25">
      <c r="B273" s="22">
        <v>4</v>
      </c>
      <c r="C273" s="23">
        <v>411005</v>
      </c>
      <c r="D273" s="24" t="s">
        <v>306</v>
      </c>
      <c r="E273" s="25">
        <f t="shared" si="126"/>
        <v>51</v>
      </c>
      <c r="F273" s="25">
        <f>Tabela4[[#This Row],[1º ano  LP]]</f>
        <v>51</v>
      </c>
      <c r="G273" s="27">
        <f t="shared" si="127"/>
        <v>4</v>
      </c>
      <c r="H273" s="27">
        <f>Tabela4[[#This Row],[1º ano - APLICADOR LP]]</f>
        <v>4</v>
      </c>
      <c r="I273" s="25">
        <f t="shared" si="128"/>
        <v>63</v>
      </c>
      <c r="J273" s="25">
        <f t="shared" si="129"/>
        <v>63</v>
      </c>
      <c r="K273" s="27">
        <f t="shared" si="130"/>
        <v>4</v>
      </c>
      <c r="L273" s="27">
        <f t="shared" si="131"/>
        <v>4</v>
      </c>
      <c r="M273" s="25">
        <f t="shared" si="132"/>
        <v>66</v>
      </c>
      <c r="N273" s="25">
        <f t="shared" si="133"/>
        <v>66</v>
      </c>
      <c r="O273" s="27">
        <f t="shared" si="134"/>
        <v>4</v>
      </c>
      <c r="P273" s="27">
        <f t="shared" si="135"/>
        <v>4</v>
      </c>
      <c r="Q273" s="25">
        <f t="shared" si="136"/>
        <v>80</v>
      </c>
      <c r="R273" s="25">
        <f t="shared" si="137"/>
        <v>80</v>
      </c>
      <c r="S273" s="25">
        <f t="shared" si="138"/>
        <v>33</v>
      </c>
      <c r="T273" s="25">
        <f t="shared" si="139"/>
        <v>33</v>
      </c>
      <c r="U273" s="25">
        <f t="shared" si="140"/>
        <v>144</v>
      </c>
      <c r="V273" s="25">
        <f t="shared" si="141"/>
        <v>144</v>
      </c>
      <c r="W273" s="25">
        <f t="shared" si="142"/>
        <v>165</v>
      </c>
      <c r="X273" s="25">
        <f t="shared" si="143"/>
        <v>165</v>
      </c>
      <c r="Y273" s="25">
        <f t="shared" si="144"/>
        <v>163</v>
      </c>
      <c r="Z273" s="25">
        <f t="shared" si="145"/>
        <v>163</v>
      </c>
      <c r="AA273" s="25">
        <f t="shared" si="146"/>
        <v>133</v>
      </c>
      <c r="AB273" s="25">
        <f t="shared" si="147"/>
        <v>133</v>
      </c>
      <c r="AC273" s="25">
        <f t="shared" si="148"/>
        <v>23</v>
      </c>
      <c r="AD273" s="25">
        <f t="shared" si="149"/>
        <v>23</v>
      </c>
      <c r="AE273" s="25">
        <f t="shared" si="150"/>
        <v>30</v>
      </c>
      <c r="AF273" s="27">
        <f t="shared" si="151"/>
        <v>30</v>
      </c>
      <c r="AG273" s="27">
        <f t="shared" si="152"/>
        <v>0</v>
      </c>
      <c r="AH273" s="27">
        <f t="shared" si="153"/>
        <v>0</v>
      </c>
      <c r="AI273" s="27">
        <f t="shared" si="154"/>
        <v>260</v>
      </c>
      <c r="AJ273" s="27">
        <f t="shared" si="155"/>
        <v>691</v>
      </c>
      <c r="AK273" s="26">
        <f>SUM(Tabela4[[#This Row],[1º ano  LP]:[Questionário Contextual Estudante]])</f>
        <v>2877</v>
      </c>
      <c r="AM273">
        <f>IFERROR(IF(VLOOKUP(Tabela4[[#This Row],[Designação]],BW:BX,2,0)="SIM",SUM(AR273:AU273)+(4*(SUM(BH273:BK273))),0),0)</f>
        <v>260</v>
      </c>
      <c r="AN273">
        <f>IFERROR(IF(VLOOKUP(Tabela4[[#This Row],[Designação]],BW:BX,2,0)="SIM",SUM(AV273:BC273)+(4*(SUM(BL273:BS273))),0),0)</f>
        <v>691</v>
      </c>
      <c r="AO273" t="str">
        <f>IFERROR(VLOOKUP(Tabela4[[#This Row],[Designação]],BW:BX,2,0),0)</f>
        <v>SIM</v>
      </c>
      <c r="AP273" t="str">
        <f>IF(Tabela4[[#This Row],[Designação]]=AQ273,"SIM","NÃO")</f>
        <v>SIM</v>
      </c>
      <c r="AQ273" s="38">
        <v>411005</v>
      </c>
      <c r="AR273">
        <v>43</v>
      </c>
      <c r="AS273">
        <v>55</v>
      </c>
      <c r="AT273">
        <v>58</v>
      </c>
      <c r="AU273">
        <v>68</v>
      </c>
      <c r="AV273">
        <v>29</v>
      </c>
      <c r="AW273">
        <v>128</v>
      </c>
      <c r="AX273">
        <v>149</v>
      </c>
      <c r="AY273">
        <v>147</v>
      </c>
      <c r="AZ273">
        <v>121</v>
      </c>
      <c r="BA273">
        <v>19</v>
      </c>
      <c r="BB273">
        <v>26</v>
      </c>
      <c r="BD273">
        <v>843</v>
      </c>
      <c r="BF273" t="str">
        <f t="shared" si="156"/>
        <v>sim</v>
      </c>
      <c r="BG273" s="38">
        <v>411005</v>
      </c>
      <c r="BH273">
        <v>2</v>
      </c>
      <c r="BI273">
        <v>2</v>
      </c>
      <c r="BJ273">
        <v>2</v>
      </c>
      <c r="BK273">
        <v>3</v>
      </c>
      <c r="BL273">
        <v>1</v>
      </c>
      <c r="BM273">
        <v>4</v>
      </c>
      <c r="BN273">
        <v>4</v>
      </c>
      <c r="BO273">
        <v>4</v>
      </c>
      <c r="BP273">
        <v>3</v>
      </c>
      <c r="BQ273">
        <v>1</v>
      </c>
      <c r="BR273">
        <v>1</v>
      </c>
      <c r="BT273">
        <v>27</v>
      </c>
    </row>
    <row r="274" spans="2:72" x14ac:dyDescent="0.25">
      <c r="B274" s="22">
        <v>4</v>
      </c>
      <c r="C274" s="23">
        <v>411006</v>
      </c>
      <c r="D274" s="24" t="s">
        <v>307</v>
      </c>
      <c r="E274" s="25">
        <f t="shared" si="126"/>
        <v>61</v>
      </c>
      <c r="F274" s="25">
        <f>Tabela4[[#This Row],[1º ano  LP]]</f>
        <v>61</v>
      </c>
      <c r="G274" s="27">
        <f t="shared" si="127"/>
        <v>4</v>
      </c>
      <c r="H274" s="27">
        <f>Tabela4[[#This Row],[1º ano - APLICADOR LP]]</f>
        <v>4</v>
      </c>
      <c r="I274" s="25">
        <f t="shared" si="128"/>
        <v>62</v>
      </c>
      <c r="J274" s="25">
        <f t="shared" si="129"/>
        <v>62</v>
      </c>
      <c r="K274" s="27">
        <f t="shared" si="130"/>
        <v>4</v>
      </c>
      <c r="L274" s="27">
        <f t="shared" si="131"/>
        <v>4</v>
      </c>
      <c r="M274" s="25">
        <f t="shared" si="132"/>
        <v>98</v>
      </c>
      <c r="N274" s="25">
        <f t="shared" si="133"/>
        <v>98</v>
      </c>
      <c r="O274" s="27">
        <f t="shared" si="134"/>
        <v>6</v>
      </c>
      <c r="P274" s="27">
        <f t="shared" si="135"/>
        <v>6</v>
      </c>
      <c r="Q274" s="25">
        <f t="shared" si="136"/>
        <v>104</v>
      </c>
      <c r="R274" s="25">
        <f t="shared" si="137"/>
        <v>104</v>
      </c>
      <c r="S274" s="25">
        <f t="shared" si="138"/>
        <v>114</v>
      </c>
      <c r="T274" s="25">
        <f t="shared" si="139"/>
        <v>114</v>
      </c>
      <c r="U274" s="25">
        <f t="shared" si="140"/>
        <v>101</v>
      </c>
      <c r="V274" s="25">
        <f t="shared" si="141"/>
        <v>101</v>
      </c>
      <c r="W274" s="25">
        <f t="shared" si="142"/>
        <v>0</v>
      </c>
      <c r="X274" s="25">
        <f t="shared" si="143"/>
        <v>0</v>
      </c>
      <c r="Y274" s="25">
        <f t="shared" si="144"/>
        <v>0</v>
      </c>
      <c r="Z274" s="25">
        <f t="shared" si="145"/>
        <v>0</v>
      </c>
      <c r="AA274" s="25">
        <f t="shared" si="146"/>
        <v>0</v>
      </c>
      <c r="AB274" s="25">
        <f t="shared" si="147"/>
        <v>0</v>
      </c>
      <c r="AC274" s="25">
        <f t="shared" si="148"/>
        <v>0</v>
      </c>
      <c r="AD274" s="25">
        <f t="shared" si="149"/>
        <v>0</v>
      </c>
      <c r="AE274" s="25">
        <f t="shared" si="150"/>
        <v>0</v>
      </c>
      <c r="AF274" s="27">
        <f t="shared" si="151"/>
        <v>0</v>
      </c>
      <c r="AG274" s="27">
        <f t="shared" si="152"/>
        <v>0</v>
      </c>
      <c r="AH274" s="27">
        <f t="shared" si="153"/>
        <v>0</v>
      </c>
      <c r="AI274" s="27">
        <f t="shared" si="154"/>
        <v>0</v>
      </c>
      <c r="AJ274" s="27">
        <f t="shared" si="155"/>
        <v>0</v>
      </c>
      <c r="AK274" s="26">
        <f>SUM(Tabela4[[#This Row],[1º ano  LP]:[Questionário Contextual Estudante]])</f>
        <v>1108</v>
      </c>
      <c r="AM274">
        <f>IFERROR(IF(VLOOKUP(Tabela4[[#This Row],[Designação]],BW:BX,2,0)="SIM",SUM(AR274:AU274)+(4*(SUM(BH274:BK274))),0),0)</f>
        <v>0</v>
      </c>
      <c r="AN274">
        <f>IFERROR(IF(VLOOKUP(Tabela4[[#This Row],[Designação]],BW:BX,2,0)="SIM",SUM(AV274:BC274)+(4*(SUM(BL274:BS274))),0),0)</f>
        <v>0</v>
      </c>
      <c r="AO274">
        <f>IFERROR(VLOOKUP(Tabela4[[#This Row],[Designação]],BW:BX,2,0),0)</f>
        <v>0</v>
      </c>
      <c r="AP274" t="str">
        <f>IF(Tabela4[[#This Row],[Designação]]=AQ274,"SIM","NÃO")</f>
        <v>SIM</v>
      </c>
      <c r="AQ274" s="38">
        <v>411006</v>
      </c>
      <c r="AR274">
        <v>53</v>
      </c>
      <c r="AS274">
        <v>54</v>
      </c>
      <c r="AT274">
        <v>86</v>
      </c>
      <c r="AU274">
        <v>92</v>
      </c>
      <c r="AV274">
        <v>102</v>
      </c>
      <c r="AW274">
        <v>89</v>
      </c>
      <c r="BD274">
        <v>476</v>
      </c>
      <c r="BF274" t="str">
        <f t="shared" si="156"/>
        <v>sim</v>
      </c>
      <c r="BG274" s="38">
        <v>411006</v>
      </c>
      <c r="BH274">
        <v>2</v>
      </c>
      <c r="BI274">
        <v>2</v>
      </c>
      <c r="BJ274">
        <v>3</v>
      </c>
      <c r="BK274">
        <v>3</v>
      </c>
      <c r="BL274">
        <v>3</v>
      </c>
      <c r="BM274">
        <v>3</v>
      </c>
      <c r="BT274">
        <v>16</v>
      </c>
    </row>
    <row r="275" spans="2:72" x14ac:dyDescent="0.25">
      <c r="B275" s="22">
        <v>4</v>
      </c>
      <c r="C275" s="23">
        <v>411007</v>
      </c>
      <c r="D275" s="24" t="s">
        <v>308</v>
      </c>
      <c r="E275" s="25">
        <f t="shared" si="126"/>
        <v>62</v>
      </c>
      <c r="F275" s="25">
        <f>Tabela4[[#This Row],[1º ano  LP]]</f>
        <v>62</v>
      </c>
      <c r="G275" s="27">
        <f t="shared" si="127"/>
        <v>4</v>
      </c>
      <c r="H275" s="27">
        <f>Tabela4[[#This Row],[1º ano - APLICADOR LP]]</f>
        <v>4</v>
      </c>
      <c r="I275" s="25">
        <f t="shared" si="128"/>
        <v>63</v>
      </c>
      <c r="J275" s="25">
        <f t="shared" si="129"/>
        <v>63</v>
      </c>
      <c r="K275" s="27">
        <f t="shared" si="130"/>
        <v>4</v>
      </c>
      <c r="L275" s="27">
        <f t="shared" si="131"/>
        <v>4</v>
      </c>
      <c r="M275" s="25">
        <f t="shared" si="132"/>
        <v>65</v>
      </c>
      <c r="N275" s="25">
        <f t="shared" si="133"/>
        <v>65</v>
      </c>
      <c r="O275" s="27">
        <f t="shared" si="134"/>
        <v>4</v>
      </c>
      <c r="P275" s="27">
        <f t="shared" si="135"/>
        <v>4</v>
      </c>
      <c r="Q275" s="25">
        <f t="shared" si="136"/>
        <v>50</v>
      </c>
      <c r="R275" s="25">
        <f t="shared" si="137"/>
        <v>50</v>
      </c>
      <c r="S275" s="25">
        <f t="shared" si="138"/>
        <v>61</v>
      </c>
      <c r="T275" s="25">
        <f t="shared" si="139"/>
        <v>61</v>
      </c>
      <c r="U275" s="25">
        <f t="shared" si="140"/>
        <v>0</v>
      </c>
      <c r="V275" s="25">
        <f t="shared" si="141"/>
        <v>0</v>
      </c>
      <c r="W275" s="25">
        <f t="shared" si="142"/>
        <v>0</v>
      </c>
      <c r="X275" s="25">
        <f t="shared" si="143"/>
        <v>0</v>
      </c>
      <c r="Y275" s="25">
        <f t="shared" si="144"/>
        <v>0</v>
      </c>
      <c r="Z275" s="25">
        <f t="shared" si="145"/>
        <v>0</v>
      </c>
      <c r="AA275" s="25">
        <f t="shared" si="146"/>
        <v>0</v>
      </c>
      <c r="AB275" s="25">
        <f t="shared" si="147"/>
        <v>0</v>
      </c>
      <c r="AC275" s="25">
        <f t="shared" si="148"/>
        <v>0</v>
      </c>
      <c r="AD275" s="25">
        <f t="shared" si="149"/>
        <v>0</v>
      </c>
      <c r="AE275" s="25">
        <f t="shared" si="150"/>
        <v>0</v>
      </c>
      <c r="AF275" s="27">
        <f t="shared" si="151"/>
        <v>0</v>
      </c>
      <c r="AG275" s="27">
        <f t="shared" si="152"/>
        <v>0</v>
      </c>
      <c r="AH275" s="27">
        <f t="shared" si="153"/>
        <v>0</v>
      </c>
      <c r="AI275" s="27">
        <f t="shared" si="154"/>
        <v>0</v>
      </c>
      <c r="AJ275" s="27">
        <f t="shared" si="155"/>
        <v>0</v>
      </c>
      <c r="AK275" s="26">
        <f>SUM(Tabela4[[#This Row],[1º ano  LP]:[Questionário Contextual Estudante]])</f>
        <v>626</v>
      </c>
      <c r="AM275">
        <f>IFERROR(IF(VLOOKUP(Tabela4[[#This Row],[Designação]],BW:BX,2,0)="SIM",SUM(AR275:AU275)+(4*(SUM(BH275:BK275))),0),0)</f>
        <v>0</v>
      </c>
      <c r="AN275">
        <f>IFERROR(IF(VLOOKUP(Tabela4[[#This Row],[Designação]],BW:BX,2,0)="SIM",SUM(AV275:BC275)+(4*(SUM(BL275:BS275))),0),0)</f>
        <v>0</v>
      </c>
      <c r="AO275">
        <f>IFERROR(VLOOKUP(Tabela4[[#This Row],[Designação]],BW:BX,2,0),0)</f>
        <v>0</v>
      </c>
      <c r="AP275" t="str">
        <f>IF(Tabela4[[#This Row],[Designação]]=AQ275,"SIM","NÃO")</f>
        <v>SIM</v>
      </c>
      <c r="AQ275" s="38">
        <v>411007</v>
      </c>
      <c r="AR275">
        <v>54</v>
      </c>
      <c r="AS275">
        <v>55</v>
      </c>
      <c r="AT275">
        <v>57</v>
      </c>
      <c r="AU275">
        <v>42</v>
      </c>
      <c r="AV275">
        <v>53</v>
      </c>
      <c r="BD275">
        <v>261</v>
      </c>
      <c r="BF275" t="str">
        <f t="shared" si="156"/>
        <v>sim</v>
      </c>
      <c r="BG275" s="38">
        <v>411007</v>
      </c>
      <c r="BH275">
        <v>2</v>
      </c>
      <c r="BI275">
        <v>2</v>
      </c>
      <c r="BJ275">
        <v>2</v>
      </c>
      <c r="BK275">
        <v>2</v>
      </c>
      <c r="BL275">
        <v>2</v>
      </c>
      <c r="BT275">
        <v>10</v>
      </c>
    </row>
    <row r="276" spans="2:72" x14ac:dyDescent="0.25">
      <c r="B276" s="22">
        <v>4</v>
      </c>
      <c r="C276" s="23">
        <v>411008</v>
      </c>
      <c r="D276" s="24" t="s">
        <v>309</v>
      </c>
      <c r="E276" s="25">
        <f t="shared" si="126"/>
        <v>0</v>
      </c>
      <c r="F276" s="25">
        <f>Tabela4[[#This Row],[1º ano  LP]]</f>
        <v>0</v>
      </c>
      <c r="G276" s="27">
        <f t="shared" si="127"/>
        <v>0</v>
      </c>
      <c r="H276" s="27">
        <f>Tabela4[[#This Row],[1º ano - APLICADOR LP]]</f>
        <v>0</v>
      </c>
      <c r="I276" s="25">
        <f t="shared" si="128"/>
        <v>0</v>
      </c>
      <c r="J276" s="25">
        <f t="shared" si="129"/>
        <v>0</v>
      </c>
      <c r="K276" s="27">
        <f t="shared" si="130"/>
        <v>0</v>
      </c>
      <c r="L276" s="27">
        <f t="shared" si="131"/>
        <v>0</v>
      </c>
      <c r="M276" s="25">
        <f t="shared" si="132"/>
        <v>0</v>
      </c>
      <c r="N276" s="25">
        <f t="shared" si="133"/>
        <v>0</v>
      </c>
      <c r="O276" s="27">
        <f t="shared" si="134"/>
        <v>0</v>
      </c>
      <c r="P276" s="27">
        <f t="shared" si="135"/>
        <v>0</v>
      </c>
      <c r="Q276" s="25">
        <f t="shared" si="136"/>
        <v>0</v>
      </c>
      <c r="R276" s="25">
        <f t="shared" si="137"/>
        <v>0</v>
      </c>
      <c r="S276" s="25">
        <f t="shared" si="138"/>
        <v>0</v>
      </c>
      <c r="T276" s="25">
        <f t="shared" si="139"/>
        <v>0</v>
      </c>
      <c r="U276" s="25">
        <f t="shared" si="140"/>
        <v>85</v>
      </c>
      <c r="V276" s="25">
        <f t="shared" si="141"/>
        <v>85</v>
      </c>
      <c r="W276" s="25">
        <f t="shared" si="142"/>
        <v>104</v>
      </c>
      <c r="X276" s="25">
        <f t="shared" si="143"/>
        <v>104</v>
      </c>
      <c r="Y276" s="25">
        <f t="shared" si="144"/>
        <v>74</v>
      </c>
      <c r="Z276" s="25">
        <f t="shared" si="145"/>
        <v>74</v>
      </c>
      <c r="AA276" s="25">
        <f t="shared" si="146"/>
        <v>71</v>
      </c>
      <c r="AB276" s="25">
        <f t="shared" si="147"/>
        <v>71</v>
      </c>
      <c r="AC276" s="25">
        <f t="shared" si="148"/>
        <v>0</v>
      </c>
      <c r="AD276" s="25">
        <f t="shared" si="149"/>
        <v>0</v>
      </c>
      <c r="AE276" s="25">
        <f t="shared" si="150"/>
        <v>0</v>
      </c>
      <c r="AF276" s="27">
        <f t="shared" si="151"/>
        <v>0</v>
      </c>
      <c r="AG276" s="27">
        <f t="shared" si="152"/>
        <v>0</v>
      </c>
      <c r="AH276" s="27">
        <f t="shared" si="153"/>
        <v>0</v>
      </c>
      <c r="AI276" s="27">
        <f t="shared" si="154"/>
        <v>0</v>
      </c>
      <c r="AJ276" s="27">
        <f t="shared" si="155"/>
        <v>334</v>
      </c>
      <c r="AK276" s="26">
        <f>SUM(Tabela4[[#This Row],[1º ano  LP]:[Questionário Contextual Estudante]])</f>
        <v>1002</v>
      </c>
      <c r="AM276">
        <f>IFERROR(IF(VLOOKUP(Tabela4[[#This Row],[Designação]],BW:BX,2,0)="SIM",SUM(AR276:AU276)+(4*(SUM(BH276:BK276))),0),0)</f>
        <v>0</v>
      </c>
      <c r="AN276">
        <f>IFERROR(IF(VLOOKUP(Tabela4[[#This Row],[Designação]],BW:BX,2,0)="SIM",SUM(AV276:BC276)+(4*(SUM(BL276:BS276))),0),0)</f>
        <v>334</v>
      </c>
      <c r="AO276" t="str">
        <f>IFERROR(VLOOKUP(Tabela4[[#This Row],[Designação]],BW:BX,2,0),0)</f>
        <v>SIM</v>
      </c>
      <c r="AP276" t="str">
        <f>IF(Tabela4[[#This Row],[Designação]]=AQ276,"SIM","NÃO")</f>
        <v>SIM</v>
      </c>
      <c r="AQ276" s="38">
        <v>411008</v>
      </c>
      <c r="AW276">
        <v>73</v>
      </c>
      <c r="AX276">
        <v>92</v>
      </c>
      <c r="AY276">
        <v>66</v>
      </c>
      <c r="AZ276">
        <v>63</v>
      </c>
      <c r="BD276">
        <v>294</v>
      </c>
      <c r="BF276" t="str">
        <f t="shared" si="156"/>
        <v>sim</v>
      </c>
      <c r="BG276" s="38">
        <v>411008</v>
      </c>
      <c r="BM276">
        <v>3</v>
      </c>
      <c r="BN276">
        <v>3</v>
      </c>
      <c r="BO276">
        <v>2</v>
      </c>
      <c r="BP276">
        <v>2</v>
      </c>
      <c r="BT276">
        <v>10</v>
      </c>
    </row>
    <row r="277" spans="2:72" x14ac:dyDescent="0.25">
      <c r="B277" s="22">
        <v>4</v>
      </c>
      <c r="C277" s="23">
        <v>411009</v>
      </c>
      <c r="D277" s="24" t="s">
        <v>310</v>
      </c>
      <c r="E277" s="25">
        <f t="shared" si="126"/>
        <v>0</v>
      </c>
      <c r="F277" s="25">
        <f>Tabela4[[#This Row],[1º ano  LP]]</f>
        <v>0</v>
      </c>
      <c r="G277" s="27">
        <f t="shared" si="127"/>
        <v>0</v>
      </c>
      <c r="H277" s="27">
        <f>Tabela4[[#This Row],[1º ano - APLICADOR LP]]</f>
        <v>0</v>
      </c>
      <c r="I277" s="25">
        <f t="shared" si="128"/>
        <v>0</v>
      </c>
      <c r="J277" s="25">
        <f t="shared" si="129"/>
        <v>0</v>
      </c>
      <c r="K277" s="27">
        <f t="shared" si="130"/>
        <v>0</v>
      </c>
      <c r="L277" s="27">
        <f t="shared" si="131"/>
        <v>0</v>
      </c>
      <c r="M277" s="25">
        <f t="shared" si="132"/>
        <v>0</v>
      </c>
      <c r="N277" s="25">
        <f t="shared" si="133"/>
        <v>0</v>
      </c>
      <c r="O277" s="27">
        <f t="shared" si="134"/>
        <v>0</v>
      </c>
      <c r="P277" s="27">
        <f t="shared" si="135"/>
        <v>0</v>
      </c>
      <c r="Q277" s="25">
        <f t="shared" si="136"/>
        <v>0</v>
      </c>
      <c r="R277" s="25">
        <f t="shared" si="137"/>
        <v>0</v>
      </c>
      <c r="S277" s="25">
        <f t="shared" si="138"/>
        <v>0</v>
      </c>
      <c r="T277" s="25">
        <f t="shared" si="139"/>
        <v>0</v>
      </c>
      <c r="U277" s="25">
        <f t="shared" si="140"/>
        <v>66</v>
      </c>
      <c r="V277" s="25">
        <f t="shared" si="141"/>
        <v>66</v>
      </c>
      <c r="W277" s="25">
        <f t="shared" si="142"/>
        <v>171</v>
      </c>
      <c r="X277" s="25">
        <f t="shared" si="143"/>
        <v>171</v>
      </c>
      <c r="Y277" s="25">
        <f t="shared" si="144"/>
        <v>151</v>
      </c>
      <c r="Z277" s="25">
        <f t="shared" si="145"/>
        <v>151</v>
      </c>
      <c r="AA277" s="25">
        <f t="shared" si="146"/>
        <v>120</v>
      </c>
      <c r="AB277" s="25">
        <f t="shared" si="147"/>
        <v>120</v>
      </c>
      <c r="AC277" s="25">
        <f t="shared" si="148"/>
        <v>61</v>
      </c>
      <c r="AD277" s="25">
        <f t="shared" si="149"/>
        <v>61</v>
      </c>
      <c r="AE277" s="25">
        <f t="shared" si="150"/>
        <v>26</v>
      </c>
      <c r="AF277" s="27">
        <f t="shared" si="151"/>
        <v>26</v>
      </c>
      <c r="AG277" s="27">
        <f t="shared" si="152"/>
        <v>28</v>
      </c>
      <c r="AH277" s="27">
        <f t="shared" si="153"/>
        <v>28</v>
      </c>
      <c r="AI277" s="27">
        <f t="shared" si="154"/>
        <v>0</v>
      </c>
      <c r="AJ277" s="27">
        <f t="shared" si="155"/>
        <v>0</v>
      </c>
      <c r="AK277" s="26">
        <f>SUM(Tabela4[[#This Row],[1º ano  LP]:[Questionário Contextual Estudante]])</f>
        <v>1246</v>
      </c>
      <c r="AM277">
        <f>IFERROR(IF(VLOOKUP(Tabela4[[#This Row],[Designação]],BW:BX,2,0)="SIM",SUM(AR277:AU277)+(4*(SUM(BH277:BK277))),0),0)</f>
        <v>0</v>
      </c>
      <c r="AN277">
        <f>IFERROR(IF(VLOOKUP(Tabela4[[#This Row],[Designação]],BW:BX,2,0)="SIM",SUM(AV277:BC277)+(4*(SUM(BL277:BS277))),0),0)</f>
        <v>0</v>
      </c>
      <c r="AO277">
        <f>IFERROR(VLOOKUP(Tabela4[[#This Row],[Designação]],BW:BX,2,0),0)</f>
        <v>0</v>
      </c>
      <c r="AP277" t="str">
        <f>IF(Tabela4[[#This Row],[Designação]]=AQ277,"SIM","NÃO")</f>
        <v>SIM</v>
      </c>
      <c r="AQ277" s="38">
        <v>411009</v>
      </c>
      <c r="AW277">
        <v>58</v>
      </c>
      <c r="AX277">
        <v>151</v>
      </c>
      <c r="AY277">
        <v>135</v>
      </c>
      <c r="AZ277">
        <v>108</v>
      </c>
      <c r="BA277">
        <v>53</v>
      </c>
      <c r="BB277">
        <v>22</v>
      </c>
      <c r="BC277">
        <v>24</v>
      </c>
      <c r="BD277">
        <v>551</v>
      </c>
      <c r="BF277" t="str">
        <f t="shared" si="156"/>
        <v>sim</v>
      </c>
      <c r="BG277" s="38">
        <v>411009</v>
      </c>
      <c r="BM277">
        <v>2</v>
      </c>
      <c r="BN277">
        <v>5</v>
      </c>
      <c r="BO277">
        <v>4</v>
      </c>
      <c r="BP277">
        <v>3</v>
      </c>
      <c r="BQ277">
        <v>2</v>
      </c>
      <c r="BR277">
        <v>1</v>
      </c>
      <c r="BS277">
        <v>1</v>
      </c>
      <c r="BT277">
        <v>18</v>
      </c>
    </row>
    <row r="278" spans="2:72" x14ac:dyDescent="0.25">
      <c r="B278" s="22">
        <v>4</v>
      </c>
      <c r="C278" s="23">
        <v>411010</v>
      </c>
      <c r="D278" s="24" t="s">
        <v>311</v>
      </c>
      <c r="E278" s="25">
        <f t="shared" si="126"/>
        <v>0</v>
      </c>
      <c r="F278" s="25">
        <f>Tabela4[[#This Row],[1º ano  LP]]</f>
        <v>0</v>
      </c>
      <c r="G278" s="27">
        <f t="shared" si="127"/>
        <v>0</v>
      </c>
      <c r="H278" s="27">
        <f>Tabela4[[#This Row],[1º ano - APLICADOR LP]]</f>
        <v>0</v>
      </c>
      <c r="I278" s="25">
        <f t="shared" si="128"/>
        <v>0</v>
      </c>
      <c r="J278" s="25">
        <f t="shared" si="129"/>
        <v>0</v>
      </c>
      <c r="K278" s="27">
        <f t="shared" si="130"/>
        <v>0</v>
      </c>
      <c r="L278" s="27">
        <f t="shared" si="131"/>
        <v>0</v>
      </c>
      <c r="M278" s="25">
        <f t="shared" si="132"/>
        <v>0</v>
      </c>
      <c r="N278" s="25">
        <f t="shared" si="133"/>
        <v>0</v>
      </c>
      <c r="O278" s="27">
        <f t="shared" si="134"/>
        <v>0</v>
      </c>
      <c r="P278" s="27">
        <f t="shared" si="135"/>
        <v>0</v>
      </c>
      <c r="Q278" s="25">
        <f t="shared" si="136"/>
        <v>0</v>
      </c>
      <c r="R278" s="25">
        <f t="shared" si="137"/>
        <v>0</v>
      </c>
      <c r="S278" s="25">
        <f t="shared" si="138"/>
        <v>0</v>
      </c>
      <c r="T278" s="25">
        <f t="shared" si="139"/>
        <v>0</v>
      </c>
      <c r="U278" s="25">
        <f t="shared" si="140"/>
        <v>119</v>
      </c>
      <c r="V278" s="25">
        <f t="shared" si="141"/>
        <v>119</v>
      </c>
      <c r="W278" s="25">
        <f t="shared" si="142"/>
        <v>128</v>
      </c>
      <c r="X278" s="25">
        <f t="shared" si="143"/>
        <v>128</v>
      </c>
      <c r="Y278" s="25">
        <f t="shared" si="144"/>
        <v>109</v>
      </c>
      <c r="Z278" s="25">
        <f t="shared" si="145"/>
        <v>109</v>
      </c>
      <c r="AA278" s="25">
        <f t="shared" si="146"/>
        <v>121</v>
      </c>
      <c r="AB278" s="25">
        <f t="shared" si="147"/>
        <v>121</v>
      </c>
      <c r="AC278" s="25">
        <f t="shared" si="148"/>
        <v>0</v>
      </c>
      <c r="AD278" s="25">
        <f t="shared" si="149"/>
        <v>0</v>
      </c>
      <c r="AE278" s="25">
        <f t="shared" si="150"/>
        <v>0</v>
      </c>
      <c r="AF278" s="27">
        <f t="shared" si="151"/>
        <v>0</v>
      </c>
      <c r="AG278" s="27">
        <f t="shared" si="152"/>
        <v>0</v>
      </c>
      <c r="AH278" s="27">
        <f t="shared" si="153"/>
        <v>0</v>
      </c>
      <c r="AI278" s="27">
        <f t="shared" si="154"/>
        <v>0</v>
      </c>
      <c r="AJ278" s="27">
        <f t="shared" si="155"/>
        <v>0</v>
      </c>
      <c r="AK278" s="26">
        <f>SUM(Tabela4[[#This Row],[1º ano  LP]:[Questionário Contextual Estudante]])</f>
        <v>954</v>
      </c>
      <c r="AM278">
        <f>IFERROR(IF(VLOOKUP(Tabela4[[#This Row],[Designação]],BW:BX,2,0)="SIM",SUM(AR278:AU278)+(4*(SUM(BH278:BK278))),0),0)</f>
        <v>0</v>
      </c>
      <c r="AN278">
        <f>IFERROR(IF(VLOOKUP(Tabela4[[#This Row],[Designação]],BW:BX,2,0)="SIM",SUM(AV278:BC278)+(4*(SUM(BL278:BS278))),0),0)</f>
        <v>0</v>
      </c>
      <c r="AO278">
        <f>IFERROR(VLOOKUP(Tabela4[[#This Row],[Designação]],BW:BX,2,0),0)</f>
        <v>0</v>
      </c>
      <c r="AP278" t="str">
        <f>IF(Tabela4[[#This Row],[Designação]]=AQ278,"SIM","NÃO")</f>
        <v>SIM</v>
      </c>
      <c r="AQ278" s="38">
        <v>411010</v>
      </c>
      <c r="AW278">
        <v>107</v>
      </c>
      <c r="AX278">
        <v>116</v>
      </c>
      <c r="AY278">
        <v>97</v>
      </c>
      <c r="AZ278">
        <v>109</v>
      </c>
      <c r="BD278">
        <v>429</v>
      </c>
      <c r="BF278" t="str">
        <f t="shared" si="156"/>
        <v>sim</v>
      </c>
      <c r="BG278" s="38">
        <v>411010</v>
      </c>
      <c r="BM278">
        <v>3</v>
      </c>
      <c r="BN278">
        <v>3</v>
      </c>
      <c r="BO278">
        <v>3</v>
      </c>
      <c r="BP278">
        <v>3</v>
      </c>
      <c r="BT278">
        <v>12</v>
      </c>
    </row>
    <row r="279" spans="2:72" x14ac:dyDescent="0.25">
      <c r="B279" s="22">
        <v>4</v>
      </c>
      <c r="C279" s="23">
        <v>411011</v>
      </c>
      <c r="D279" s="24" t="s">
        <v>312</v>
      </c>
      <c r="E279" s="25">
        <f t="shared" si="126"/>
        <v>152</v>
      </c>
      <c r="F279" s="25">
        <f>Tabela4[[#This Row],[1º ano  LP]]</f>
        <v>152</v>
      </c>
      <c r="G279" s="27">
        <f t="shared" si="127"/>
        <v>12</v>
      </c>
      <c r="H279" s="27">
        <f>Tabela4[[#This Row],[1º ano - APLICADOR LP]]</f>
        <v>12</v>
      </c>
      <c r="I279" s="25">
        <f t="shared" si="128"/>
        <v>137</v>
      </c>
      <c r="J279" s="25">
        <f t="shared" si="129"/>
        <v>137</v>
      </c>
      <c r="K279" s="27">
        <f t="shared" si="130"/>
        <v>8</v>
      </c>
      <c r="L279" s="27">
        <f t="shared" si="131"/>
        <v>8</v>
      </c>
      <c r="M279" s="25">
        <f t="shared" si="132"/>
        <v>135</v>
      </c>
      <c r="N279" s="25">
        <f t="shared" si="133"/>
        <v>135</v>
      </c>
      <c r="O279" s="27">
        <f t="shared" si="134"/>
        <v>8</v>
      </c>
      <c r="P279" s="27">
        <f t="shared" si="135"/>
        <v>8</v>
      </c>
      <c r="Q279" s="25">
        <f t="shared" si="136"/>
        <v>139</v>
      </c>
      <c r="R279" s="25">
        <f t="shared" si="137"/>
        <v>139</v>
      </c>
      <c r="S279" s="25">
        <f t="shared" si="138"/>
        <v>145</v>
      </c>
      <c r="T279" s="25">
        <f t="shared" si="139"/>
        <v>145</v>
      </c>
      <c r="U279" s="25">
        <f t="shared" si="140"/>
        <v>0</v>
      </c>
      <c r="V279" s="25">
        <f t="shared" si="141"/>
        <v>0</v>
      </c>
      <c r="W279" s="25">
        <f t="shared" si="142"/>
        <v>0</v>
      </c>
      <c r="X279" s="25">
        <f t="shared" si="143"/>
        <v>0</v>
      </c>
      <c r="Y279" s="25">
        <f t="shared" si="144"/>
        <v>0</v>
      </c>
      <c r="Z279" s="25">
        <f t="shared" si="145"/>
        <v>0</v>
      </c>
      <c r="AA279" s="25">
        <f t="shared" si="146"/>
        <v>0</v>
      </c>
      <c r="AB279" s="25">
        <f t="shared" si="147"/>
        <v>0</v>
      </c>
      <c r="AC279" s="25">
        <f t="shared" si="148"/>
        <v>0</v>
      </c>
      <c r="AD279" s="25">
        <f t="shared" si="149"/>
        <v>0</v>
      </c>
      <c r="AE279" s="25">
        <f t="shared" si="150"/>
        <v>0</v>
      </c>
      <c r="AF279" s="27">
        <f t="shared" si="151"/>
        <v>0</v>
      </c>
      <c r="AG279" s="27">
        <f t="shared" si="152"/>
        <v>0</v>
      </c>
      <c r="AH279" s="27">
        <f t="shared" si="153"/>
        <v>0</v>
      </c>
      <c r="AI279" s="27">
        <f t="shared" si="154"/>
        <v>0</v>
      </c>
      <c r="AJ279" s="27">
        <f t="shared" si="155"/>
        <v>0</v>
      </c>
      <c r="AK279" s="26">
        <f>SUM(Tabela4[[#This Row],[1º ano  LP]:[Questionário Contextual Estudante]])</f>
        <v>1472</v>
      </c>
      <c r="AM279">
        <f>IFERROR(IF(VLOOKUP(Tabela4[[#This Row],[Designação]],BW:BX,2,0)="SIM",SUM(AR279:AU279)+(4*(SUM(BH279:BK279))),0),0)</f>
        <v>0</v>
      </c>
      <c r="AN279">
        <f>IFERROR(IF(VLOOKUP(Tabela4[[#This Row],[Designação]],BW:BX,2,0)="SIM",SUM(AV279:BC279)+(4*(SUM(BL279:BS279))),0),0)</f>
        <v>0</v>
      </c>
      <c r="AO279">
        <f>IFERROR(VLOOKUP(Tabela4[[#This Row],[Designação]],BW:BX,2,0),0)</f>
        <v>0</v>
      </c>
      <c r="AP279" t="str">
        <f>IF(Tabela4[[#This Row],[Designação]]=AQ279,"SIM","NÃO")</f>
        <v>SIM</v>
      </c>
      <c r="AQ279" s="38">
        <v>411011</v>
      </c>
      <c r="AR279">
        <v>128</v>
      </c>
      <c r="AS279">
        <v>121</v>
      </c>
      <c r="AT279">
        <v>119</v>
      </c>
      <c r="AU279">
        <v>123</v>
      </c>
      <c r="AV279">
        <v>129</v>
      </c>
      <c r="BD279">
        <v>620</v>
      </c>
      <c r="BF279" t="str">
        <f t="shared" si="156"/>
        <v>sim</v>
      </c>
      <c r="BG279" s="38">
        <v>411011</v>
      </c>
      <c r="BH279">
        <v>6</v>
      </c>
      <c r="BI279">
        <v>4</v>
      </c>
      <c r="BJ279">
        <v>4</v>
      </c>
      <c r="BK279">
        <v>4</v>
      </c>
      <c r="BL279">
        <v>4</v>
      </c>
      <c r="BT279">
        <v>22</v>
      </c>
    </row>
    <row r="280" spans="2:72" x14ac:dyDescent="0.25">
      <c r="B280" s="22">
        <v>4</v>
      </c>
      <c r="C280" s="23">
        <v>411012</v>
      </c>
      <c r="D280" s="24" t="s">
        <v>313</v>
      </c>
      <c r="E280" s="25">
        <f t="shared" si="126"/>
        <v>57</v>
      </c>
      <c r="F280" s="25">
        <f>Tabela4[[#This Row],[1º ano  LP]]</f>
        <v>57</v>
      </c>
      <c r="G280" s="27">
        <f t="shared" si="127"/>
        <v>4</v>
      </c>
      <c r="H280" s="27">
        <f>Tabela4[[#This Row],[1º ano - APLICADOR LP]]</f>
        <v>4</v>
      </c>
      <c r="I280" s="25">
        <f t="shared" si="128"/>
        <v>87</v>
      </c>
      <c r="J280" s="25">
        <f t="shared" si="129"/>
        <v>87</v>
      </c>
      <c r="K280" s="27">
        <f t="shared" si="130"/>
        <v>6</v>
      </c>
      <c r="L280" s="27">
        <f t="shared" si="131"/>
        <v>6</v>
      </c>
      <c r="M280" s="25">
        <f t="shared" si="132"/>
        <v>87</v>
      </c>
      <c r="N280" s="25">
        <f t="shared" si="133"/>
        <v>87</v>
      </c>
      <c r="O280" s="27">
        <f t="shared" si="134"/>
        <v>6</v>
      </c>
      <c r="P280" s="27">
        <f t="shared" si="135"/>
        <v>6</v>
      </c>
      <c r="Q280" s="25">
        <f t="shared" si="136"/>
        <v>77</v>
      </c>
      <c r="R280" s="25">
        <f t="shared" si="137"/>
        <v>77</v>
      </c>
      <c r="S280" s="25">
        <f t="shared" si="138"/>
        <v>62</v>
      </c>
      <c r="T280" s="25">
        <f t="shared" si="139"/>
        <v>62</v>
      </c>
      <c r="U280" s="25">
        <f t="shared" si="140"/>
        <v>68</v>
      </c>
      <c r="V280" s="25">
        <f t="shared" si="141"/>
        <v>68</v>
      </c>
      <c r="W280" s="25">
        <f t="shared" si="142"/>
        <v>0</v>
      </c>
      <c r="X280" s="25">
        <f t="shared" si="143"/>
        <v>0</v>
      </c>
      <c r="Y280" s="25">
        <f t="shared" si="144"/>
        <v>0</v>
      </c>
      <c r="Z280" s="25">
        <f t="shared" si="145"/>
        <v>0</v>
      </c>
      <c r="AA280" s="25">
        <f t="shared" si="146"/>
        <v>0</v>
      </c>
      <c r="AB280" s="25">
        <f t="shared" si="147"/>
        <v>0</v>
      </c>
      <c r="AC280" s="25">
        <f t="shared" si="148"/>
        <v>0</v>
      </c>
      <c r="AD280" s="25">
        <f t="shared" si="149"/>
        <v>0</v>
      </c>
      <c r="AE280" s="25">
        <f t="shared" si="150"/>
        <v>0</v>
      </c>
      <c r="AF280" s="27">
        <f t="shared" si="151"/>
        <v>0</v>
      </c>
      <c r="AG280" s="27">
        <f t="shared" si="152"/>
        <v>0</v>
      </c>
      <c r="AH280" s="27">
        <f t="shared" si="153"/>
        <v>0</v>
      </c>
      <c r="AI280" s="27">
        <f t="shared" si="154"/>
        <v>0</v>
      </c>
      <c r="AJ280" s="27">
        <f t="shared" si="155"/>
        <v>0</v>
      </c>
      <c r="AK280" s="26">
        <f>SUM(Tabela4[[#This Row],[1º ano  LP]:[Questionário Contextual Estudante]])</f>
        <v>908</v>
      </c>
      <c r="AM280">
        <f>IFERROR(IF(VLOOKUP(Tabela4[[#This Row],[Designação]],BW:BX,2,0)="SIM",SUM(AR280:AU280)+(4*(SUM(BH280:BK280))),0),0)</f>
        <v>0</v>
      </c>
      <c r="AN280">
        <f>IFERROR(IF(VLOOKUP(Tabela4[[#This Row],[Designação]],BW:BX,2,0)="SIM",SUM(AV280:BC280)+(4*(SUM(BL280:BS280))),0),0)</f>
        <v>0</v>
      </c>
      <c r="AO280">
        <f>IFERROR(VLOOKUP(Tabela4[[#This Row],[Designação]],BW:BX,2,0),0)</f>
        <v>0</v>
      </c>
      <c r="AP280" t="str">
        <f>IF(Tabela4[[#This Row],[Designação]]=AQ280,"SIM","NÃO")</f>
        <v>SIM</v>
      </c>
      <c r="AQ280" s="38">
        <v>411012</v>
      </c>
      <c r="AR280">
        <v>49</v>
      </c>
      <c r="AS280">
        <v>75</v>
      </c>
      <c r="AT280">
        <v>75</v>
      </c>
      <c r="AU280">
        <v>69</v>
      </c>
      <c r="AV280">
        <v>54</v>
      </c>
      <c r="AW280">
        <v>60</v>
      </c>
      <c r="BD280">
        <v>382</v>
      </c>
      <c r="BF280" t="str">
        <f t="shared" si="156"/>
        <v>sim</v>
      </c>
      <c r="BG280" s="38">
        <v>411012</v>
      </c>
      <c r="BH280">
        <v>2</v>
      </c>
      <c r="BI280">
        <v>3</v>
      </c>
      <c r="BJ280">
        <v>3</v>
      </c>
      <c r="BK280">
        <v>2</v>
      </c>
      <c r="BL280">
        <v>2</v>
      </c>
      <c r="BM280">
        <v>2</v>
      </c>
      <c r="BT280">
        <v>14</v>
      </c>
    </row>
    <row r="281" spans="2:72" x14ac:dyDescent="0.25">
      <c r="B281" s="22">
        <v>4</v>
      </c>
      <c r="C281" s="23">
        <v>411013</v>
      </c>
      <c r="D281" s="24" t="s">
        <v>314</v>
      </c>
      <c r="E281" s="25">
        <f t="shared" si="126"/>
        <v>0</v>
      </c>
      <c r="F281" s="25">
        <f>Tabela4[[#This Row],[1º ano  LP]]</f>
        <v>0</v>
      </c>
      <c r="G281" s="27">
        <f t="shared" si="127"/>
        <v>0</v>
      </c>
      <c r="H281" s="27">
        <f>Tabela4[[#This Row],[1º ano - APLICADOR LP]]</f>
        <v>0</v>
      </c>
      <c r="I281" s="25">
        <f t="shared" si="128"/>
        <v>0</v>
      </c>
      <c r="J281" s="25">
        <f t="shared" si="129"/>
        <v>0</v>
      </c>
      <c r="K281" s="27">
        <f t="shared" si="130"/>
        <v>0</v>
      </c>
      <c r="L281" s="27">
        <f t="shared" si="131"/>
        <v>0</v>
      </c>
      <c r="M281" s="25">
        <f t="shared" si="132"/>
        <v>0</v>
      </c>
      <c r="N281" s="25">
        <f t="shared" si="133"/>
        <v>0</v>
      </c>
      <c r="O281" s="27">
        <f t="shared" si="134"/>
        <v>0</v>
      </c>
      <c r="P281" s="27">
        <f t="shared" si="135"/>
        <v>0</v>
      </c>
      <c r="Q281" s="25">
        <f t="shared" si="136"/>
        <v>0</v>
      </c>
      <c r="R281" s="25">
        <f t="shared" si="137"/>
        <v>0</v>
      </c>
      <c r="S281" s="25">
        <f t="shared" si="138"/>
        <v>0</v>
      </c>
      <c r="T281" s="25">
        <f t="shared" si="139"/>
        <v>0</v>
      </c>
      <c r="U281" s="25">
        <f t="shared" si="140"/>
        <v>76</v>
      </c>
      <c r="V281" s="25">
        <f t="shared" si="141"/>
        <v>76</v>
      </c>
      <c r="W281" s="25">
        <f t="shared" si="142"/>
        <v>122</v>
      </c>
      <c r="X281" s="25">
        <f t="shared" si="143"/>
        <v>122</v>
      </c>
      <c r="Y281" s="25">
        <f t="shared" si="144"/>
        <v>119</v>
      </c>
      <c r="Z281" s="25">
        <f t="shared" si="145"/>
        <v>119</v>
      </c>
      <c r="AA281" s="25">
        <f t="shared" si="146"/>
        <v>83</v>
      </c>
      <c r="AB281" s="25">
        <f t="shared" si="147"/>
        <v>83</v>
      </c>
      <c r="AC281" s="25">
        <f t="shared" si="148"/>
        <v>0</v>
      </c>
      <c r="AD281" s="25">
        <f t="shared" si="149"/>
        <v>0</v>
      </c>
      <c r="AE281" s="25">
        <f t="shared" si="150"/>
        <v>0</v>
      </c>
      <c r="AF281" s="27">
        <f t="shared" si="151"/>
        <v>0</v>
      </c>
      <c r="AG281" s="27">
        <f t="shared" si="152"/>
        <v>0</v>
      </c>
      <c r="AH281" s="27">
        <f t="shared" si="153"/>
        <v>0</v>
      </c>
      <c r="AI281" s="27">
        <f t="shared" si="154"/>
        <v>0</v>
      </c>
      <c r="AJ281" s="27">
        <f t="shared" si="155"/>
        <v>0</v>
      </c>
      <c r="AK281" s="26">
        <f>SUM(Tabela4[[#This Row],[1º ano  LP]:[Questionário Contextual Estudante]])</f>
        <v>800</v>
      </c>
      <c r="AM281">
        <f>IFERROR(IF(VLOOKUP(Tabela4[[#This Row],[Designação]],BW:BX,2,0)="SIM",SUM(AR281:AU281)+(4*(SUM(BH281:BK281))),0),0)</f>
        <v>0</v>
      </c>
      <c r="AN281">
        <f>IFERROR(IF(VLOOKUP(Tabela4[[#This Row],[Designação]],BW:BX,2,0)="SIM",SUM(AV281:BC281)+(4*(SUM(BL281:BS281))),0),0)</f>
        <v>0</v>
      </c>
      <c r="AO281">
        <f>IFERROR(VLOOKUP(Tabela4[[#This Row],[Designação]],BW:BX,2,0),0)</f>
        <v>0</v>
      </c>
      <c r="AP281" t="str">
        <f>IF(Tabela4[[#This Row],[Designação]]=AQ281,"SIM","NÃO")</f>
        <v>SIM</v>
      </c>
      <c r="AQ281" s="38">
        <v>411013</v>
      </c>
      <c r="AW281">
        <v>68</v>
      </c>
      <c r="AX281">
        <v>110</v>
      </c>
      <c r="AY281">
        <v>107</v>
      </c>
      <c r="AZ281">
        <v>75</v>
      </c>
      <c r="BD281">
        <v>360</v>
      </c>
      <c r="BF281" t="str">
        <f t="shared" si="156"/>
        <v>sim</v>
      </c>
      <c r="BG281" s="38">
        <v>411013</v>
      </c>
      <c r="BM281">
        <v>2</v>
      </c>
      <c r="BN281">
        <v>3</v>
      </c>
      <c r="BO281">
        <v>3</v>
      </c>
      <c r="BP281">
        <v>2</v>
      </c>
      <c r="BT281">
        <v>10</v>
      </c>
    </row>
    <row r="282" spans="2:72" x14ac:dyDescent="0.25">
      <c r="B282" s="22">
        <v>4</v>
      </c>
      <c r="C282" s="23">
        <v>411014</v>
      </c>
      <c r="D282" s="24" t="s">
        <v>315</v>
      </c>
      <c r="E282" s="25">
        <f t="shared" si="126"/>
        <v>64</v>
      </c>
      <c r="F282" s="25">
        <f>Tabela4[[#This Row],[1º ano  LP]]</f>
        <v>64</v>
      </c>
      <c r="G282" s="27">
        <f t="shared" si="127"/>
        <v>4</v>
      </c>
      <c r="H282" s="27">
        <f>Tabela4[[#This Row],[1º ano - APLICADOR LP]]</f>
        <v>4</v>
      </c>
      <c r="I282" s="25">
        <f t="shared" si="128"/>
        <v>37</v>
      </c>
      <c r="J282" s="25">
        <f t="shared" si="129"/>
        <v>37</v>
      </c>
      <c r="K282" s="27">
        <f t="shared" si="130"/>
        <v>2</v>
      </c>
      <c r="L282" s="27">
        <f t="shared" si="131"/>
        <v>2</v>
      </c>
      <c r="M282" s="25">
        <f t="shared" si="132"/>
        <v>34</v>
      </c>
      <c r="N282" s="25">
        <f t="shared" si="133"/>
        <v>34</v>
      </c>
      <c r="O282" s="27">
        <f t="shared" si="134"/>
        <v>2</v>
      </c>
      <c r="P282" s="27">
        <f t="shared" si="135"/>
        <v>2</v>
      </c>
      <c r="Q282" s="25">
        <f t="shared" si="136"/>
        <v>37</v>
      </c>
      <c r="R282" s="25">
        <f t="shared" si="137"/>
        <v>37</v>
      </c>
      <c r="S282" s="25">
        <f t="shared" si="138"/>
        <v>38</v>
      </c>
      <c r="T282" s="25">
        <f t="shared" si="139"/>
        <v>38</v>
      </c>
      <c r="U282" s="25">
        <f t="shared" si="140"/>
        <v>0</v>
      </c>
      <c r="V282" s="25">
        <f t="shared" si="141"/>
        <v>0</v>
      </c>
      <c r="W282" s="25">
        <f t="shared" si="142"/>
        <v>0</v>
      </c>
      <c r="X282" s="25">
        <f t="shared" si="143"/>
        <v>0</v>
      </c>
      <c r="Y282" s="25">
        <f t="shared" si="144"/>
        <v>0</v>
      </c>
      <c r="Z282" s="25">
        <f t="shared" si="145"/>
        <v>0</v>
      </c>
      <c r="AA282" s="25">
        <f t="shared" si="146"/>
        <v>0</v>
      </c>
      <c r="AB282" s="25">
        <f t="shared" si="147"/>
        <v>0</v>
      </c>
      <c r="AC282" s="25">
        <f t="shared" si="148"/>
        <v>0</v>
      </c>
      <c r="AD282" s="25">
        <f t="shared" si="149"/>
        <v>0</v>
      </c>
      <c r="AE282" s="25">
        <f t="shared" si="150"/>
        <v>0</v>
      </c>
      <c r="AF282" s="27">
        <f t="shared" si="151"/>
        <v>0</v>
      </c>
      <c r="AG282" s="27">
        <f t="shared" si="152"/>
        <v>0</v>
      </c>
      <c r="AH282" s="27">
        <f t="shared" si="153"/>
        <v>0</v>
      </c>
      <c r="AI282" s="27">
        <f t="shared" si="154"/>
        <v>0</v>
      </c>
      <c r="AJ282" s="27">
        <f t="shared" si="155"/>
        <v>0</v>
      </c>
      <c r="AK282" s="26">
        <f>SUM(Tabela4[[#This Row],[1º ano  LP]:[Questionário Contextual Estudante]])</f>
        <v>436</v>
      </c>
      <c r="AM282">
        <f>IFERROR(IF(VLOOKUP(Tabela4[[#This Row],[Designação]],BW:BX,2,0)="SIM",SUM(AR282:AU282)+(4*(SUM(BH282:BK282))),0),0)</f>
        <v>0</v>
      </c>
      <c r="AN282">
        <f>IFERROR(IF(VLOOKUP(Tabela4[[#This Row],[Designação]],BW:BX,2,0)="SIM",SUM(AV282:BC282)+(4*(SUM(BL282:BS282))),0),0)</f>
        <v>0</v>
      </c>
      <c r="AO282">
        <f>IFERROR(VLOOKUP(Tabela4[[#This Row],[Designação]],BW:BX,2,0),0)</f>
        <v>0</v>
      </c>
      <c r="AP282" t="str">
        <f>IF(Tabela4[[#This Row],[Designação]]=AQ282,"SIM","NÃO")</f>
        <v>SIM</v>
      </c>
      <c r="AQ282" s="38">
        <v>411014</v>
      </c>
      <c r="AR282">
        <v>56</v>
      </c>
      <c r="AS282">
        <v>33</v>
      </c>
      <c r="AT282">
        <v>30</v>
      </c>
      <c r="AU282">
        <v>33</v>
      </c>
      <c r="AV282">
        <v>34</v>
      </c>
      <c r="BD282">
        <v>186</v>
      </c>
      <c r="BF282" t="str">
        <f t="shared" si="156"/>
        <v>sim</v>
      </c>
      <c r="BG282" s="38">
        <v>411014</v>
      </c>
      <c r="BH282">
        <v>2</v>
      </c>
      <c r="BI282">
        <v>1</v>
      </c>
      <c r="BJ282">
        <v>1</v>
      </c>
      <c r="BK282">
        <v>1</v>
      </c>
      <c r="BL282">
        <v>1</v>
      </c>
      <c r="BT282">
        <v>6</v>
      </c>
    </row>
    <row r="283" spans="2:72" x14ac:dyDescent="0.25">
      <c r="B283" s="22">
        <v>4</v>
      </c>
      <c r="C283" s="23">
        <v>411015</v>
      </c>
      <c r="D283" s="24" t="s">
        <v>316</v>
      </c>
      <c r="E283" s="25">
        <f t="shared" si="126"/>
        <v>63</v>
      </c>
      <c r="F283" s="25">
        <f>Tabela4[[#This Row],[1º ano  LP]]</f>
        <v>63</v>
      </c>
      <c r="G283" s="27">
        <f t="shared" si="127"/>
        <v>4</v>
      </c>
      <c r="H283" s="27">
        <f>Tabela4[[#This Row],[1º ano - APLICADOR LP]]</f>
        <v>4</v>
      </c>
      <c r="I283" s="25">
        <f t="shared" si="128"/>
        <v>37</v>
      </c>
      <c r="J283" s="25">
        <f t="shared" si="129"/>
        <v>37</v>
      </c>
      <c r="K283" s="27">
        <f t="shared" si="130"/>
        <v>2</v>
      </c>
      <c r="L283" s="27">
        <f t="shared" si="131"/>
        <v>2</v>
      </c>
      <c r="M283" s="25">
        <f t="shared" si="132"/>
        <v>38</v>
      </c>
      <c r="N283" s="25">
        <f t="shared" si="133"/>
        <v>38</v>
      </c>
      <c r="O283" s="27">
        <f t="shared" si="134"/>
        <v>2</v>
      </c>
      <c r="P283" s="27">
        <f t="shared" si="135"/>
        <v>2</v>
      </c>
      <c r="Q283" s="25">
        <f t="shared" si="136"/>
        <v>78</v>
      </c>
      <c r="R283" s="25">
        <f t="shared" si="137"/>
        <v>78</v>
      </c>
      <c r="S283" s="25">
        <f t="shared" si="138"/>
        <v>41</v>
      </c>
      <c r="T283" s="25">
        <f t="shared" si="139"/>
        <v>41</v>
      </c>
      <c r="U283" s="25">
        <f t="shared" si="140"/>
        <v>0</v>
      </c>
      <c r="V283" s="25">
        <f t="shared" si="141"/>
        <v>0</v>
      </c>
      <c r="W283" s="25">
        <f t="shared" si="142"/>
        <v>0</v>
      </c>
      <c r="X283" s="25">
        <f t="shared" si="143"/>
        <v>0</v>
      </c>
      <c r="Y283" s="25">
        <f t="shared" si="144"/>
        <v>0</v>
      </c>
      <c r="Z283" s="25">
        <f t="shared" si="145"/>
        <v>0</v>
      </c>
      <c r="AA283" s="25">
        <f t="shared" si="146"/>
        <v>0</v>
      </c>
      <c r="AB283" s="25">
        <f t="shared" si="147"/>
        <v>0</v>
      </c>
      <c r="AC283" s="25">
        <f t="shared" si="148"/>
        <v>0</v>
      </c>
      <c r="AD283" s="25">
        <f t="shared" si="149"/>
        <v>0</v>
      </c>
      <c r="AE283" s="25">
        <f t="shared" si="150"/>
        <v>0</v>
      </c>
      <c r="AF283" s="27">
        <f t="shared" si="151"/>
        <v>0</v>
      </c>
      <c r="AG283" s="27">
        <f t="shared" si="152"/>
        <v>0</v>
      </c>
      <c r="AH283" s="27">
        <f t="shared" si="153"/>
        <v>0</v>
      </c>
      <c r="AI283" s="27">
        <f t="shared" si="154"/>
        <v>0</v>
      </c>
      <c r="AJ283" s="27">
        <f t="shared" si="155"/>
        <v>0</v>
      </c>
      <c r="AK283" s="26">
        <f>SUM(Tabela4[[#This Row],[1º ano  LP]:[Questionário Contextual Estudante]])</f>
        <v>530</v>
      </c>
      <c r="AM283">
        <f>IFERROR(IF(VLOOKUP(Tabela4[[#This Row],[Designação]],BW:BX,2,0)="SIM",SUM(AR283:AU283)+(4*(SUM(BH283:BK283))),0),0)</f>
        <v>0</v>
      </c>
      <c r="AN283">
        <f>IFERROR(IF(VLOOKUP(Tabela4[[#This Row],[Designação]],BW:BX,2,0)="SIM",SUM(AV283:BC283)+(4*(SUM(BL283:BS283))),0),0)</f>
        <v>0</v>
      </c>
      <c r="AO283">
        <f>IFERROR(VLOOKUP(Tabela4[[#This Row],[Designação]],BW:BX,2,0),0)</f>
        <v>0</v>
      </c>
      <c r="AP283" t="str">
        <f>IF(Tabela4[[#This Row],[Designação]]=AQ283,"SIM","NÃO")</f>
        <v>SIM</v>
      </c>
      <c r="AQ283" s="38">
        <v>411015</v>
      </c>
      <c r="AR283">
        <v>55</v>
      </c>
      <c r="AS283">
        <v>33</v>
      </c>
      <c r="AT283">
        <v>34</v>
      </c>
      <c r="AU283">
        <v>70</v>
      </c>
      <c r="AV283">
        <v>37</v>
      </c>
      <c r="BD283">
        <v>229</v>
      </c>
      <c r="BF283" t="str">
        <f t="shared" si="156"/>
        <v>sim</v>
      </c>
      <c r="BG283" s="38">
        <v>411015</v>
      </c>
      <c r="BH283">
        <v>2</v>
      </c>
      <c r="BI283">
        <v>1</v>
      </c>
      <c r="BJ283">
        <v>1</v>
      </c>
      <c r="BK283">
        <v>2</v>
      </c>
      <c r="BL283">
        <v>1</v>
      </c>
      <c r="BT283">
        <v>7</v>
      </c>
    </row>
    <row r="284" spans="2:72" x14ac:dyDescent="0.25">
      <c r="B284" s="22">
        <v>4</v>
      </c>
      <c r="C284" s="23">
        <v>411017</v>
      </c>
      <c r="D284" s="24" t="s">
        <v>317</v>
      </c>
      <c r="E284" s="25">
        <f t="shared" si="126"/>
        <v>47</v>
      </c>
      <c r="F284" s="25">
        <f>Tabela4[[#This Row],[1º ano  LP]]</f>
        <v>47</v>
      </c>
      <c r="G284" s="27">
        <f t="shared" si="127"/>
        <v>4</v>
      </c>
      <c r="H284" s="27">
        <f>Tabela4[[#This Row],[1º ano - APLICADOR LP]]</f>
        <v>4</v>
      </c>
      <c r="I284" s="25">
        <f t="shared" si="128"/>
        <v>62</v>
      </c>
      <c r="J284" s="25">
        <f t="shared" si="129"/>
        <v>62</v>
      </c>
      <c r="K284" s="27">
        <f t="shared" si="130"/>
        <v>4</v>
      </c>
      <c r="L284" s="27">
        <f t="shared" si="131"/>
        <v>4</v>
      </c>
      <c r="M284" s="25">
        <f t="shared" si="132"/>
        <v>69</v>
      </c>
      <c r="N284" s="25">
        <f t="shared" si="133"/>
        <v>69</v>
      </c>
      <c r="O284" s="27">
        <f t="shared" si="134"/>
        <v>4</v>
      </c>
      <c r="P284" s="27">
        <f t="shared" si="135"/>
        <v>4</v>
      </c>
      <c r="Q284" s="25">
        <f t="shared" si="136"/>
        <v>54</v>
      </c>
      <c r="R284" s="25">
        <f t="shared" si="137"/>
        <v>54</v>
      </c>
      <c r="S284" s="25">
        <f t="shared" si="138"/>
        <v>59</v>
      </c>
      <c r="T284" s="25">
        <f t="shared" si="139"/>
        <v>59</v>
      </c>
      <c r="U284" s="25">
        <f t="shared" si="140"/>
        <v>36</v>
      </c>
      <c r="V284" s="25">
        <f t="shared" si="141"/>
        <v>36</v>
      </c>
      <c r="W284" s="25">
        <f t="shared" si="142"/>
        <v>0</v>
      </c>
      <c r="X284" s="25">
        <f t="shared" si="143"/>
        <v>0</v>
      </c>
      <c r="Y284" s="25">
        <f t="shared" si="144"/>
        <v>0</v>
      </c>
      <c r="Z284" s="25">
        <f t="shared" si="145"/>
        <v>0</v>
      </c>
      <c r="AA284" s="25">
        <f t="shared" si="146"/>
        <v>0</v>
      </c>
      <c r="AB284" s="25">
        <f t="shared" si="147"/>
        <v>0</v>
      </c>
      <c r="AC284" s="25">
        <f t="shared" si="148"/>
        <v>0</v>
      </c>
      <c r="AD284" s="25">
        <f t="shared" si="149"/>
        <v>0</v>
      </c>
      <c r="AE284" s="25">
        <f t="shared" si="150"/>
        <v>0</v>
      </c>
      <c r="AF284" s="27">
        <f t="shared" si="151"/>
        <v>0</v>
      </c>
      <c r="AG284" s="27">
        <f t="shared" si="152"/>
        <v>0</v>
      </c>
      <c r="AH284" s="27">
        <f t="shared" si="153"/>
        <v>0</v>
      </c>
      <c r="AI284" s="27">
        <f t="shared" si="154"/>
        <v>0</v>
      </c>
      <c r="AJ284" s="27">
        <f t="shared" si="155"/>
        <v>0</v>
      </c>
      <c r="AK284" s="26">
        <f>SUM(Tabela4[[#This Row],[1º ano  LP]:[Questionário Contextual Estudante]])</f>
        <v>678</v>
      </c>
      <c r="AM284">
        <f>IFERROR(IF(VLOOKUP(Tabela4[[#This Row],[Designação]],BW:BX,2,0)="SIM",SUM(AR284:AU284)+(4*(SUM(BH284:BK284))),0),0)</f>
        <v>0</v>
      </c>
      <c r="AN284">
        <f>IFERROR(IF(VLOOKUP(Tabela4[[#This Row],[Designação]],BW:BX,2,0)="SIM",SUM(AV284:BC284)+(4*(SUM(BL284:BS284))),0),0)</f>
        <v>0</v>
      </c>
      <c r="AO284">
        <f>IFERROR(VLOOKUP(Tabela4[[#This Row],[Designação]],BW:BX,2,0),0)</f>
        <v>0</v>
      </c>
      <c r="AP284" t="str">
        <f>IF(Tabela4[[#This Row],[Designação]]=AQ284,"SIM","NÃO")</f>
        <v>SIM</v>
      </c>
      <c r="AQ284" s="38">
        <v>411017</v>
      </c>
      <c r="AR284">
        <v>39</v>
      </c>
      <c r="AS284">
        <v>54</v>
      </c>
      <c r="AT284">
        <v>61</v>
      </c>
      <c r="AU284">
        <v>46</v>
      </c>
      <c r="AV284">
        <v>51</v>
      </c>
      <c r="AW284">
        <v>32</v>
      </c>
      <c r="BD284">
        <v>283</v>
      </c>
      <c r="BF284" t="str">
        <f t="shared" si="156"/>
        <v>sim</v>
      </c>
      <c r="BG284" s="38">
        <v>411017</v>
      </c>
      <c r="BH284">
        <v>2</v>
      </c>
      <c r="BI284">
        <v>2</v>
      </c>
      <c r="BJ284">
        <v>2</v>
      </c>
      <c r="BK284">
        <v>2</v>
      </c>
      <c r="BL284">
        <v>2</v>
      </c>
      <c r="BM284">
        <v>1</v>
      </c>
      <c r="BT284">
        <v>11</v>
      </c>
    </row>
    <row r="285" spans="2:72" x14ac:dyDescent="0.25">
      <c r="B285" s="22">
        <v>4</v>
      </c>
      <c r="C285" s="23">
        <v>411018</v>
      </c>
      <c r="D285" s="24" t="s">
        <v>318</v>
      </c>
      <c r="E285" s="25">
        <f t="shared" si="126"/>
        <v>0</v>
      </c>
      <c r="F285" s="25">
        <f>Tabela4[[#This Row],[1º ano  LP]]</f>
        <v>0</v>
      </c>
      <c r="G285" s="27">
        <f t="shared" si="127"/>
        <v>0</v>
      </c>
      <c r="H285" s="27">
        <f>Tabela4[[#This Row],[1º ano - APLICADOR LP]]</f>
        <v>0</v>
      </c>
      <c r="I285" s="25">
        <f t="shared" si="128"/>
        <v>0</v>
      </c>
      <c r="J285" s="25">
        <f t="shared" si="129"/>
        <v>0</v>
      </c>
      <c r="K285" s="27">
        <f t="shared" si="130"/>
        <v>0</v>
      </c>
      <c r="L285" s="27">
        <f t="shared" si="131"/>
        <v>0</v>
      </c>
      <c r="M285" s="25">
        <f t="shared" si="132"/>
        <v>0</v>
      </c>
      <c r="N285" s="25">
        <f t="shared" si="133"/>
        <v>0</v>
      </c>
      <c r="O285" s="27">
        <f t="shared" si="134"/>
        <v>0</v>
      </c>
      <c r="P285" s="27">
        <f t="shared" si="135"/>
        <v>0</v>
      </c>
      <c r="Q285" s="25">
        <f t="shared" si="136"/>
        <v>0</v>
      </c>
      <c r="R285" s="25">
        <f t="shared" si="137"/>
        <v>0</v>
      </c>
      <c r="S285" s="25">
        <f t="shared" si="138"/>
        <v>0</v>
      </c>
      <c r="T285" s="25">
        <f t="shared" si="139"/>
        <v>0</v>
      </c>
      <c r="U285" s="25">
        <f t="shared" si="140"/>
        <v>0</v>
      </c>
      <c r="V285" s="25">
        <f t="shared" si="141"/>
        <v>0</v>
      </c>
      <c r="W285" s="25">
        <f t="shared" si="142"/>
        <v>72</v>
      </c>
      <c r="X285" s="25">
        <f t="shared" si="143"/>
        <v>72</v>
      </c>
      <c r="Y285" s="25">
        <f t="shared" si="144"/>
        <v>74</v>
      </c>
      <c r="Z285" s="25">
        <f t="shared" si="145"/>
        <v>74</v>
      </c>
      <c r="AA285" s="25">
        <f t="shared" si="146"/>
        <v>103</v>
      </c>
      <c r="AB285" s="25">
        <f t="shared" si="147"/>
        <v>103</v>
      </c>
      <c r="AC285" s="25">
        <f t="shared" si="148"/>
        <v>0</v>
      </c>
      <c r="AD285" s="25">
        <f t="shared" si="149"/>
        <v>0</v>
      </c>
      <c r="AE285" s="25">
        <f t="shared" si="150"/>
        <v>0</v>
      </c>
      <c r="AF285" s="27">
        <f t="shared" si="151"/>
        <v>0</v>
      </c>
      <c r="AG285" s="27">
        <f t="shared" si="152"/>
        <v>0</v>
      </c>
      <c r="AH285" s="27">
        <f t="shared" si="153"/>
        <v>0</v>
      </c>
      <c r="AI285" s="27">
        <f t="shared" si="154"/>
        <v>0</v>
      </c>
      <c r="AJ285" s="27">
        <f t="shared" si="155"/>
        <v>0</v>
      </c>
      <c r="AK285" s="26">
        <f>SUM(Tabela4[[#This Row],[1º ano  LP]:[Questionário Contextual Estudante]])</f>
        <v>498</v>
      </c>
      <c r="AM285">
        <f>IFERROR(IF(VLOOKUP(Tabela4[[#This Row],[Designação]],BW:BX,2,0)="SIM",SUM(AR285:AU285)+(4*(SUM(BH285:BK285))),0),0)</f>
        <v>0</v>
      </c>
      <c r="AN285">
        <f>IFERROR(IF(VLOOKUP(Tabela4[[#This Row],[Designação]],BW:BX,2,0)="SIM",SUM(AV285:BC285)+(4*(SUM(BL285:BS285))),0),0)</f>
        <v>0</v>
      </c>
      <c r="AO285">
        <f>IFERROR(VLOOKUP(Tabela4[[#This Row],[Designação]],BW:BX,2,0),0)</f>
        <v>0</v>
      </c>
      <c r="AP285" t="str">
        <f>IF(Tabela4[[#This Row],[Designação]]=AQ285,"SIM","NÃO")</f>
        <v>SIM</v>
      </c>
      <c r="AQ285" s="38">
        <v>411018</v>
      </c>
      <c r="AX285">
        <v>64</v>
      </c>
      <c r="AY285">
        <v>66</v>
      </c>
      <c r="AZ285">
        <v>91</v>
      </c>
      <c r="BD285">
        <v>221</v>
      </c>
      <c r="BF285" t="str">
        <f t="shared" si="156"/>
        <v>sim</v>
      </c>
      <c r="BG285" s="38">
        <v>411018</v>
      </c>
      <c r="BN285">
        <v>2</v>
      </c>
      <c r="BO285">
        <v>2</v>
      </c>
      <c r="BP285">
        <v>3</v>
      </c>
      <c r="BT285">
        <v>7</v>
      </c>
    </row>
    <row r="286" spans="2:72" x14ac:dyDescent="0.25">
      <c r="B286" s="22">
        <v>4</v>
      </c>
      <c r="C286" s="23">
        <v>411020</v>
      </c>
      <c r="D286" s="24" t="s">
        <v>319</v>
      </c>
      <c r="E286" s="25">
        <f t="shared" si="126"/>
        <v>0</v>
      </c>
      <c r="F286" s="25">
        <f>Tabela4[[#This Row],[1º ano  LP]]</f>
        <v>0</v>
      </c>
      <c r="G286" s="27">
        <f t="shared" si="127"/>
        <v>0</v>
      </c>
      <c r="H286" s="27">
        <f>Tabela4[[#This Row],[1º ano - APLICADOR LP]]</f>
        <v>0</v>
      </c>
      <c r="I286" s="25">
        <f t="shared" si="128"/>
        <v>0</v>
      </c>
      <c r="J286" s="25">
        <f t="shared" si="129"/>
        <v>0</v>
      </c>
      <c r="K286" s="27">
        <f t="shared" si="130"/>
        <v>0</v>
      </c>
      <c r="L286" s="27">
        <f t="shared" si="131"/>
        <v>0</v>
      </c>
      <c r="M286" s="25">
        <f t="shared" si="132"/>
        <v>0</v>
      </c>
      <c r="N286" s="25">
        <f t="shared" si="133"/>
        <v>0</v>
      </c>
      <c r="O286" s="27">
        <f t="shared" si="134"/>
        <v>0</v>
      </c>
      <c r="P286" s="27">
        <f t="shared" si="135"/>
        <v>0</v>
      </c>
      <c r="Q286" s="25">
        <f t="shared" si="136"/>
        <v>0</v>
      </c>
      <c r="R286" s="25">
        <f t="shared" si="137"/>
        <v>0</v>
      </c>
      <c r="S286" s="25">
        <f t="shared" si="138"/>
        <v>0</v>
      </c>
      <c r="T286" s="25">
        <f t="shared" si="139"/>
        <v>0</v>
      </c>
      <c r="U286" s="25">
        <f t="shared" si="140"/>
        <v>105</v>
      </c>
      <c r="V286" s="25">
        <f t="shared" si="141"/>
        <v>105</v>
      </c>
      <c r="W286" s="25">
        <f t="shared" si="142"/>
        <v>110</v>
      </c>
      <c r="X286" s="25">
        <f t="shared" si="143"/>
        <v>110</v>
      </c>
      <c r="Y286" s="25">
        <f t="shared" si="144"/>
        <v>107</v>
      </c>
      <c r="Z286" s="25">
        <f t="shared" si="145"/>
        <v>107</v>
      </c>
      <c r="AA286" s="25">
        <f t="shared" si="146"/>
        <v>107</v>
      </c>
      <c r="AB286" s="25">
        <f t="shared" si="147"/>
        <v>107</v>
      </c>
      <c r="AC286" s="25">
        <f t="shared" si="148"/>
        <v>0</v>
      </c>
      <c r="AD286" s="25">
        <f t="shared" si="149"/>
        <v>0</v>
      </c>
      <c r="AE286" s="25">
        <f t="shared" si="150"/>
        <v>0</v>
      </c>
      <c r="AF286" s="27">
        <f t="shared" si="151"/>
        <v>0</v>
      </c>
      <c r="AG286" s="27">
        <f t="shared" si="152"/>
        <v>0</v>
      </c>
      <c r="AH286" s="27">
        <f t="shared" si="153"/>
        <v>0</v>
      </c>
      <c r="AI286" s="27">
        <f t="shared" si="154"/>
        <v>0</v>
      </c>
      <c r="AJ286" s="27">
        <f t="shared" si="155"/>
        <v>0</v>
      </c>
      <c r="AK286" s="26">
        <f>SUM(Tabela4[[#This Row],[1º ano  LP]:[Questionário Contextual Estudante]])</f>
        <v>858</v>
      </c>
      <c r="AM286">
        <f>IFERROR(IF(VLOOKUP(Tabela4[[#This Row],[Designação]],BW:BX,2,0)="SIM",SUM(AR286:AU286)+(4*(SUM(BH286:BK286))),0),0)</f>
        <v>0</v>
      </c>
      <c r="AN286">
        <f>IFERROR(IF(VLOOKUP(Tabela4[[#This Row],[Designação]],BW:BX,2,0)="SIM",SUM(AV286:BC286)+(4*(SUM(BL286:BS286))),0),0)</f>
        <v>0</v>
      </c>
      <c r="AO286">
        <f>IFERROR(VLOOKUP(Tabela4[[#This Row],[Designação]],BW:BX,2,0),0)</f>
        <v>0</v>
      </c>
      <c r="AP286" t="str">
        <f>IF(Tabela4[[#This Row],[Designação]]=AQ286,"SIM","NÃO")</f>
        <v>SIM</v>
      </c>
      <c r="AQ286" s="38">
        <v>411020</v>
      </c>
      <c r="AW286">
        <v>93</v>
      </c>
      <c r="AX286">
        <v>94</v>
      </c>
      <c r="AY286">
        <v>95</v>
      </c>
      <c r="AZ286">
        <v>95</v>
      </c>
      <c r="BD286">
        <v>377</v>
      </c>
      <c r="BF286" t="str">
        <f t="shared" si="156"/>
        <v>sim</v>
      </c>
      <c r="BG286" s="38">
        <v>411020</v>
      </c>
      <c r="BM286">
        <v>3</v>
      </c>
      <c r="BN286">
        <v>4</v>
      </c>
      <c r="BO286">
        <v>3</v>
      </c>
      <c r="BP286">
        <v>3</v>
      </c>
      <c r="BT286">
        <v>13</v>
      </c>
    </row>
    <row r="287" spans="2:72" x14ac:dyDescent="0.25">
      <c r="B287" s="22">
        <v>4</v>
      </c>
      <c r="C287" s="23">
        <v>411021</v>
      </c>
      <c r="D287" s="24" t="s">
        <v>320</v>
      </c>
      <c r="E287" s="25">
        <f t="shared" si="126"/>
        <v>33</v>
      </c>
      <c r="F287" s="25">
        <f>Tabela4[[#This Row],[1º ano  LP]]</f>
        <v>33</v>
      </c>
      <c r="G287" s="27">
        <f t="shared" si="127"/>
        <v>2</v>
      </c>
      <c r="H287" s="27">
        <f>Tabela4[[#This Row],[1º ano - APLICADOR LP]]</f>
        <v>2</v>
      </c>
      <c r="I287" s="25">
        <f t="shared" si="128"/>
        <v>31</v>
      </c>
      <c r="J287" s="25">
        <f t="shared" si="129"/>
        <v>31</v>
      </c>
      <c r="K287" s="27">
        <f t="shared" si="130"/>
        <v>2</v>
      </c>
      <c r="L287" s="27">
        <f t="shared" si="131"/>
        <v>2</v>
      </c>
      <c r="M287" s="25">
        <f t="shared" si="132"/>
        <v>57</v>
      </c>
      <c r="N287" s="25">
        <f t="shared" si="133"/>
        <v>57</v>
      </c>
      <c r="O287" s="27">
        <f t="shared" si="134"/>
        <v>4</v>
      </c>
      <c r="P287" s="27">
        <f t="shared" si="135"/>
        <v>4</v>
      </c>
      <c r="Q287" s="25">
        <f t="shared" si="136"/>
        <v>71</v>
      </c>
      <c r="R287" s="25">
        <f t="shared" si="137"/>
        <v>71</v>
      </c>
      <c r="S287" s="25">
        <f t="shared" si="138"/>
        <v>93</v>
      </c>
      <c r="T287" s="25">
        <f t="shared" si="139"/>
        <v>93</v>
      </c>
      <c r="U287" s="25">
        <f t="shared" si="140"/>
        <v>68</v>
      </c>
      <c r="V287" s="25">
        <f t="shared" si="141"/>
        <v>68</v>
      </c>
      <c r="W287" s="25">
        <f t="shared" si="142"/>
        <v>0</v>
      </c>
      <c r="X287" s="25">
        <f t="shared" si="143"/>
        <v>0</v>
      </c>
      <c r="Y287" s="25">
        <f t="shared" si="144"/>
        <v>0</v>
      </c>
      <c r="Z287" s="25">
        <f t="shared" si="145"/>
        <v>0</v>
      </c>
      <c r="AA287" s="25">
        <f t="shared" si="146"/>
        <v>0</v>
      </c>
      <c r="AB287" s="25">
        <f t="shared" si="147"/>
        <v>0</v>
      </c>
      <c r="AC287" s="25">
        <f t="shared" si="148"/>
        <v>0</v>
      </c>
      <c r="AD287" s="25">
        <f t="shared" si="149"/>
        <v>0</v>
      </c>
      <c r="AE287" s="25">
        <f t="shared" si="150"/>
        <v>0</v>
      </c>
      <c r="AF287" s="27">
        <f t="shared" si="151"/>
        <v>0</v>
      </c>
      <c r="AG287" s="27">
        <f t="shared" si="152"/>
        <v>0</v>
      </c>
      <c r="AH287" s="27">
        <f t="shared" si="153"/>
        <v>0</v>
      </c>
      <c r="AI287" s="27">
        <f t="shared" si="154"/>
        <v>192</v>
      </c>
      <c r="AJ287" s="27">
        <f t="shared" si="155"/>
        <v>161</v>
      </c>
      <c r="AK287" s="26">
        <f>SUM(Tabela4[[#This Row],[1º ano  LP]:[Questionário Contextual Estudante]])</f>
        <v>1075</v>
      </c>
      <c r="AM287">
        <f>IFERROR(IF(VLOOKUP(Tabela4[[#This Row],[Designação]],BW:BX,2,0)="SIM",SUM(AR287:AU287)+(4*(SUM(BH287:BK287))),0),0)</f>
        <v>192</v>
      </c>
      <c r="AN287">
        <f>IFERROR(IF(VLOOKUP(Tabela4[[#This Row],[Designação]],BW:BX,2,0)="SIM",SUM(AV287:BC287)+(4*(SUM(BL287:BS287))),0),0)</f>
        <v>161</v>
      </c>
      <c r="AO287" t="str">
        <f>IFERROR(VLOOKUP(Tabela4[[#This Row],[Designação]],BW:BX,2,0),0)</f>
        <v>SIM</v>
      </c>
      <c r="AP287" t="str">
        <f>IF(Tabela4[[#This Row],[Designação]]=AQ287,"SIM","NÃO")</f>
        <v>SIM</v>
      </c>
      <c r="AQ287" s="38">
        <v>411021</v>
      </c>
      <c r="AR287">
        <v>29</v>
      </c>
      <c r="AS287">
        <v>27</v>
      </c>
      <c r="AT287">
        <v>49</v>
      </c>
      <c r="AU287">
        <v>63</v>
      </c>
      <c r="AV287">
        <v>81</v>
      </c>
      <c r="AW287">
        <v>60</v>
      </c>
      <c r="BD287">
        <v>309</v>
      </c>
      <c r="BF287" t="str">
        <f t="shared" si="156"/>
        <v>sim</v>
      </c>
      <c r="BG287" s="38">
        <v>411021</v>
      </c>
      <c r="BH287">
        <v>1</v>
      </c>
      <c r="BI287">
        <v>1</v>
      </c>
      <c r="BJ287">
        <v>2</v>
      </c>
      <c r="BK287">
        <v>2</v>
      </c>
      <c r="BL287">
        <v>3</v>
      </c>
      <c r="BM287">
        <v>2</v>
      </c>
      <c r="BT287">
        <v>11</v>
      </c>
    </row>
    <row r="288" spans="2:72" x14ac:dyDescent="0.25">
      <c r="B288" s="22">
        <v>4</v>
      </c>
      <c r="C288" s="23">
        <v>411022</v>
      </c>
      <c r="D288" s="24" t="s">
        <v>321</v>
      </c>
      <c r="E288" s="25">
        <f t="shared" si="126"/>
        <v>57</v>
      </c>
      <c r="F288" s="25">
        <f>Tabela4[[#This Row],[1º ano  LP]]</f>
        <v>57</v>
      </c>
      <c r="G288" s="27">
        <f t="shared" si="127"/>
        <v>4</v>
      </c>
      <c r="H288" s="27">
        <f>Tabela4[[#This Row],[1º ano - APLICADOR LP]]</f>
        <v>4</v>
      </c>
      <c r="I288" s="25">
        <f t="shared" si="128"/>
        <v>88</v>
      </c>
      <c r="J288" s="25">
        <f t="shared" si="129"/>
        <v>88</v>
      </c>
      <c r="K288" s="27">
        <f t="shared" si="130"/>
        <v>6</v>
      </c>
      <c r="L288" s="27">
        <f t="shared" si="131"/>
        <v>6</v>
      </c>
      <c r="M288" s="25">
        <f t="shared" si="132"/>
        <v>63</v>
      </c>
      <c r="N288" s="25">
        <f t="shared" si="133"/>
        <v>63</v>
      </c>
      <c r="O288" s="27">
        <f t="shared" si="134"/>
        <v>4</v>
      </c>
      <c r="P288" s="27">
        <f t="shared" si="135"/>
        <v>4</v>
      </c>
      <c r="Q288" s="25">
        <f t="shared" si="136"/>
        <v>75</v>
      </c>
      <c r="R288" s="25">
        <f t="shared" si="137"/>
        <v>75</v>
      </c>
      <c r="S288" s="25">
        <f t="shared" si="138"/>
        <v>103</v>
      </c>
      <c r="T288" s="25">
        <f t="shared" si="139"/>
        <v>103</v>
      </c>
      <c r="U288" s="25">
        <f t="shared" si="140"/>
        <v>0</v>
      </c>
      <c r="V288" s="25">
        <f t="shared" si="141"/>
        <v>0</v>
      </c>
      <c r="W288" s="25">
        <f t="shared" si="142"/>
        <v>0</v>
      </c>
      <c r="X288" s="25">
        <f t="shared" si="143"/>
        <v>0</v>
      </c>
      <c r="Y288" s="25">
        <f t="shared" si="144"/>
        <v>0</v>
      </c>
      <c r="Z288" s="25">
        <f t="shared" si="145"/>
        <v>0</v>
      </c>
      <c r="AA288" s="25">
        <f t="shared" si="146"/>
        <v>0</v>
      </c>
      <c r="AB288" s="25">
        <f t="shared" si="147"/>
        <v>0</v>
      </c>
      <c r="AC288" s="25">
        <f t="shared" si="148"/>
        <v>0</v>
      </c>
      <c r="AD288" s="25">
        <f t="shared" si="149"/>
        <v>0</v>
      </c>
      <c r="AE288" s="25">
        <f t="shared" si="150"/>
        <v>0</v>
      </c>
      <c r="AF288" s="27">
        <f t="shared" si="151"/>
        <v>0</v>
      </c>
      <c r="AG288" s="27">
        <f t="shared" si="152"/>
        <v>0</v>
      </c>
      <c r="AH288" s="27">
        <f t="shared" si="153"/>
        <v>0</v>
      </c>
      <c r="AI288" s="27">
        <f t="shared" si="154"/>
        <v>0</v>
      </c>
      <c r="AJ288" s="27">
        <f t="shared" si="155"/>
        <v>0</v>
      </c>
      <c r="AK288" s="26">
        <f>SUM(Tabela4[[#This Row],[1º ano  LP]:[Questionário Contextual Estudante]])</f>
        <v>800</v>
      </c>
      <c r="AM288">
        <f>IFERROR(IF(VLOOKUP(Tabela4[[#This Row],[Designação]],BW:BX,2,0)="SIM",SUM(AR288:AU288)+(4*(SUM(BH288:BK288))),0),0)</f>
        <v>0</v>
      </c>
      <c r="AN288">
        <f>IFERROR(IF(VLOOKUP(Tabela4[[#This Row],[Designação]],BW:BX,2,0)="SIM",SUM(AV288:BC288)+(4*(SUM(BL288:BS288))),0),0)</f>
        <v>0</v>
      </c>
      <c r="AO288">
        <f>IFERROR(VLOOKUP(Tabela4[[#This Row],[Designação]],BW:BX,2,0),0)</f>
        <v>0</v>
      </c>
      <c r="AP288" t="str">
        <f>IF(Tabela4[[#This Row],[Designação]]=AQ288,"SIM","NÃO")</f>
        <v>SIM</v>
      </c>
      <c r="AQ288" s="38">
        <v>411022</v>
      </c>
      <c r="AR288">
        <v>49</v>
      </c>
      <c r="AS288">
        <v>76</v>
      </c>
      <c r="AT288">
        <v>55</v>
      </c>
      <c r="AU288">
        <v>67</v>
      </c>
      <c r="AV288">
        <v>91</v>
      </c>
      <c r="BD288">
        <v>338</v>
      </c>
      <c r="BF288" t="str">
        <f t="shared" si="156"/>
        <v>sim</v>
      </c>
      <c r="BG288" s="38">
        <v>411022</v>
      </c>
      <c r="BH288">
        <v>2</v>
      </c>
      <c r="BI288">
        <v>3</v>
      </c>
      <c r="BJ288">
        <v>2</v>
      </c>
      <c r="BK288">
        <v>2</v>
      </c>
      <c r="BL288">
        <v>3</v>
      </c>
      <c r="BT288">
        <v>12</v>
      </c>
    </row>
    <row r="289" spans="2:72" x14ac:dyDescent="0.25">
      <c r="B289" s="22">
        <v>4</v>
      </c>
      <c r="C289" s="23">
        <v>411023</v>
      </c>
      <c r="D289" s="24" t="s">
        <v>322</v>
      </c>
      <c r="E289" s="25">
        <f t="shared" si="126"/>
        <v>54</v>
      </c>
      <c r="F289" s="25">
        <f>Tabela4[[#This Row],[1º ano  LP]]</f>
        <v>54</v>
      </c>
      <c r="G289" s="27">
        <f t="shared" si="127"/>
        <v>4</v>
      </c>
      <c r="H289" s="27">
        <f>Tabela4[[#This Row],[1º ano - APLICADOR LP]]</f>
        <v>4</v>
      </c>
      <c r="I289" s="25">
        <f t="shared" si="128"/>
        <v>63</v>
      </c>
      <c r="J289" s="25">
        <f t="shared" si="129"/>
        <v>63</v>
      </c>
      <c r="K289" s="27">
        <f t="shared" si="130"/>
        <v>4</v>
      </c>
      <c r="L289" s="27">
        <f t="shared" si="131"/>
        <v>4</v>
      </c>
      <c r="M289" s="25">
        <f t="shared" si="132"/>
        <v>62</v>
      </c>
      <c r="N289" s="25">
        <f t="shared" si="133"/>
        <v>62</v>
      </c>
      <c r="O289" s="27">
        <f t="shared" si="134"/>
        <v>4</v>
      </c>
      <c r="P289" s="27">
        <f t="shared" si="135"/>
        <v>4</v>
      </c>
      <c r="Q289" s="25">
        <f t="shared" si="136"/>
        <v>68</v>
      </c>
      <c r="R289" s="25">
        <f t="shared" si="137"/>
        <v>68</v>
      </c>
      <c r="S289" s="25">
        <f t="shared" si="138"/>
        <v>60</v>
      </c>
      <c r="T289" s="25">
        <f t="shared" si="139"/>
        <v>60</v>
      </c>
      <c r="U289" s="25">
        <f t="shared" si="140"/>
        <v>0</v>
      </c>
      <c r="V289" s="25">
        <f t="shared" si="141"/>
        <v>0</v>
      </c>
      <c r="W289" s="25">
        <f t="shared" si="142"/>
        <v>0</v>
      </c>
      <c r="X289" s="25">
        <f t="shared" si="143"/>
        <v>0</v>
      </c>
      <c r="Y289" s="25">
        <f t="shared" si="144"/>
        <v>0</v>
      </c>
      <c r="Z289" s="25">
        <f t="shared" si="145"/>
        <v>0</v>
      </c>
      <c r="AA289" s="25">
        <f t="shared" si="146"/>
        <v>0</v>
      </c>
      <c r="AB289" s="25">
        <f t="shared" si="147"/>
        <v>0</v>
      </c>
      <c r="AC289" s="25">
        <f t="shared" si="148"/>
        <v>0</v>
      </c>
      <c r="AD289" s="25">
        <f t="shared" si="149"/>
        <v>0</v>
      </c>
      <c r="AE289" s="25">
        <f t="shared" si="150"/>
        <v>0</v>
      </c>
      <c r="AF289" s="27">
        <f t="shared" si="151"/>
        <v>0</v>
      </c>
      <c r="AG289" s="27">
        <f t="shared" si="152"/>
        <v>0</v>
      </c>
      <c r="AH289" s="27">
        <f t="shared" si="153"/>
        <v>0</v>
      </c>
      <c r="AI289" s="27">
        <f t="shared" si="154"/>
        <v>0</v>
      </c>
      <c r="AJ289" s="27">
        <f t="shared" si="155"/>
        <v>0</v>
      </c>
      <c r="AK289" s="26">
        <f>SUM(Tabela4[[#This Row],[1º ano  LP]:[Questionário Contextual Estudante]])</f>
        <v>638</v>
      </c>
      <c r="AM289">
        <f>IFERROR(IF(VLOOKUP(Tabela4[[#This Row],[Designação]],BW:BX,2,0)="SIM",SUM(AR289:AU289)+(4*(SUM(BH289:BK289))),0),0)</f>
        <v>0</v>
      </c>
      <c r="AN289">
        <f>IFERROR(IF(VLOOKUP(Tabela4[[#This Row],[Designação]],BW:BX,2,0)="SIM",SUM(AV289:BC289)+(4*(SUM(BL289:BS289))),0),0)</f>
        <v>0</v>
      </c>
      <c r="AO289">
        <f>IFERROR(VLOOKUP(Tabela4[[#This Row],[Designação]],BW:BX,2,0),0)</f>
        <v>0</v>
      </c>
      <c r="AP289" t="str">
        <f>IF(Tabela4[[#This Row],[Designação]]=AQ289,"SIM","NÃO")</f>
        <v>SIM</v>
      </c>
      <c r="AQ289" s="38">
        <v>411023</v>
      </c>
      <c r="AR289">
        <v>46</v>
      </c>
      <c r="AS289">
        <v>55</v>
      </c>
      <c r="AT289">
        <v>54</v>
      </c>
      <c r="AU289">
        <v>60</v>
      </c>
      <c r="AV289">
        <v>52</v>
      </c>
      <c r="BD289">
        <v>267</v>
      </c>
      <c r="BF289" t="str">
        <f t="shared" si="156"/>
        <v>sim</v>
      </c>
      <c r="BG289" s="38">
        <v>411023</v>
      </c>
      <c r="BH289">
        <v>2</v>
      </c>
      <c r="BI289">
        <v>2</v>
      </c>
      <c r="BJ289">
        <v>2</v>
      </c>
      <c r="BK289">
        <v>2</v>
      </c>
      <c r="BL289">
        <v>2</v>
      </c>
      <c r="BT289">
        <v>10</v>
      </c>
    </row>
    <row r="290" spans="2:72" x14ac:dyDescent="0.25">
      <c r="B290" s="22">
        <v>4</v>
      </c>
      <c r="C290" s="23">
        <v>411028</v>
      </c>
      <c r="D290" s="24" t="s">
        <v>323</v>
      </c>
      <c r="E290" s="25">
        <f t="shared" si="126"/>
        <v>0</v>
      </c>
      <c r="F290" s="25">
        <f>Tabela4[[#This Row],[1º ano  LP]]</f>
        <v>0</v>
      </c>
      <c r="G290" s="27">
        <f t="shared" si="127"/>
        <v>0</v>
      </c>
      <c r="H290" s="27">
        <f>Tabela4[[#This Row],[1º ano - APLICADOR LP]]</f>
        <v>0</v>
      </c>
      <c r="I290" s="25">
        <f t="shared" si="128"/>
        <v>0</v>
      </c>
      <c r="J290" s="25">
        <f t="shared" si="129"/>
        <v>0</v>
      </c>
      <c r="K290" s="27">
        <f t="shared" si="130"/>
        <v>0</v>
      </c>
      <c r="L290" s="27">
        <f t="shared" si="131"/>
        <v>0</v>
      </c>
      <c r="M290" s="25">
        <f t="shared" si="132"/>
        <v>0</v>
      </c>
      <c r="N290" s="25">
        <f t="shared" si="133"/>
        <v>0</v>
      </c>
      <c r="O290" s="27">
        <f t="shared" si="134"/>
        <v>0</v>
      </c>
      <c r="P290" s="27">
        <f t="shared" si="135"/>
        <v>0</v>
      </c>
      <c r="Q290" s="25">
        <f t="shared" si="136"/>
        <v>0</v>
      </c>
      <c r="R290" s="25">
        <f t="shared" si="137"/>
        <v>0</v>
      </c>
      <c r="S290" s="25">
        <f t="shared" si="138"/>
        <v>0</v>
      </c>
      <c r="T290" s="25">
        <f t="shared" si="139"/>
        <v>0</v>
      </c>
      <c r="U290" s="25">
        <f t="shared" si="140"/>
        <v>123</v>
      </c>
      <c r="V290" s="25">
        <f t="shared" si="141"/>
        <v>123</v>
      </c>
      <c r="W290" s="25">
        <f t="shared" si="142"/>
        <v>107</v>
      </c>
      <c r="X290" s="25">
        <f t="shared" si="143"/>
        <v>107</v>
      </c>
      <c r="Y290" s="25">
        <f t="shared" si="144"/>
        <v>107</v>
      </c>
      <c r="Z290" s="25">
        <f t="shared" si="145"/>
        <v>107</v>
      </c>
      <c r="AA290" s="25">
        <f t="shared" si="146"/>
        <v>101</v>
      </c>
      <c r="AB290" s="25">
        <f t="shared" si="147"/>
        <v>101</v>
      </c>
      <c r="AC290" s="25">
        <f t="shared" si="148"/>
        <v>28</v>
      </c>
      <c r="AD290" s="25">
        <f t="shared" si="149"/>
        <v>28</v>
      </c>
      <c r="AE290" s="25">
        <f t="shared" si="150"/>
        <v>26</v>
      </c>
      <c r="AF290" s="27">
        <f t="shared" si="151"/>
        <v>26</v>
      </c>
      <c r="AG290" s="27">
        <f t="shared" si="152"/>
        <v>0</v>
      </c>
      <c r="AH290" s="27">
        <f t="shared" si="153"/>
        <v>0</v>
      </c>
      <c r="AI290" s="27">
        <f t="shared" si="154"/>
        <v>0</v>
      </c>
      <c r="AJ290" s="27">
        <f t="shared" si="155"/>
        <v>0</v>
      </c>
      <c r="AK290" s="26">
        <f>SUM(Tabela4[[#This Row],[1º ano  LP]:[Questionário Contextual Estudante]])</f>
        <v>984</v>
      </c>
      <c r="AM290">
        <f>IFERROR(IF(VLOOKUP(Tabela4[[#This Row],[Designação]],BW:BX,2,0)="SIM",SUM(AR290:AU290)+(4*(SUM(BH290:BK290))),0),0)</f>
        <v>0</v>
      </c>
      <c r="AN290">
        <f>IFERROR(IF(VLOOKUP(Tabela4[[#This Row],[Designação]],BW:BX,2,0)="SIM",SUM(AV290:BC290)+(4*(SUM(BL290:BS290))),0),0)</f>
        <v>0</v>
      </c>
      <c r="AO290">
        <f>IFERROR(VLOOKUP(Tabela4[[#This Row],[Designação]],BW:BX,2,0),0)</f>
        <v>0</v>
      </c>
      <c r="AP290" t="str">
        <f>IF(Tabela4[[#This Row],[Designação]]=AQ290,"SIM","NÃO")</f>
        <v>SIM</v>
      </c>
      <c r="AQ290" s="38">
        <v>411028</v>
      </c>
      <c r="AW290">
        <v>107</v>
      </c>
      <c r="AX290">
        <v>95</v>
      </c>
      <c r="AY290">
        <v>95</v>
      </c>
      <c r="AZ290">
        <v>89</v>
      </c>
      <c r="BA290">
        <v>24</v>
      </c>
      <c r="BB290">
        <v>22</v>
      </c>
      <c r="BD290">
        <v>432</v>
      </c>
      <c r="BF290" t="str">
        <f t="shared" si="156"/>
        <v>sim</v>
      </c>
      <c r="BG290" s="38">
        <v>411028</v>
      </c>
      <c r="BM290">
        <v>4</v>
      </c>
      <c r="BN290">
        <v>3</v>
      </c>
      <c r="BO290">
        <v>3</v>
      </c>
      <c r="BP290">
        <v>3</v>
      </c>
      <c r="BQ290">
        <v>1</v>
      </c>
      <c r="BR290">
        <v>1</v>
      </c>
      <c r="BT290">
        <v>15</v>
      </c>
    </row>
    <row r="291" spans="2:72" x14ac:dyDescent="0.25">
      <c r="B291" s="22">
        <v>4</v>
      </c>
      <c r="C291" s="23">
        <v>411036</v>
      </c>
      <c r="D291" s="24" t="s">
        <v>324</v>
      </c>
      <c r="E291" s="25">
        <f t="shared" si="126"/>
        <v>86</v>
      </c>
      <c r="F291" s="25">
        <f>Tabela4[[#This Row],[1º ano  LP]]</f>
        <v>86</v>
      </c>
      <c r="G291" s="27">
        <f t="shared" si="127"/>
        <v>6</v>
      </c>
      <c r="H291" s="27">
        <f>Tabela4[[#This Row],[1º ano - APLICADOR LP]]</f>
        <v>6</v>
      </c>
      <c r="I291" s="25">
        <f t="shared" si="128"/>
        <v>111</v>
      </c>
      <c r="J291" s="25">
        <f t="shared" si="129"/>
        <v>111</v>
      </c>
      <c r="K291" s="27">
        <f t="shared" si="130"/>
        <v>8</v>
      </c>
      <c r="L291" s="27">
        <f t="shared" si="131"/>
        <v>8</v>
      </c>
      <c r="M291" s="25">
        <f t="shared" si="132"/>
        <v>123</v>
      </c>
      <c r="N291" s="25">
        <f t="shared" si="133"/>
        <v>123</v>
      </c>
      <c r="O291" s="27">
        <f t="shared" si="134"/>
        <v>8</v>
      </c>
      <c r="P291" s="27">
        <f t="shared" si="135"/>
        <v>8</v>
      </c>
      <c r="Q291" s="25">
        <f t="shared" si="136"/>
        <v>101</v>
      </c>
      <c r="R291" s="25">
        <f t="shared" si="137"/>
        <v>101</v>
      </c>
      <c r="S291" s="25">
        <f t="shared" si="138"/>
        <v>100</v>
      </c>
      <c r="T291" s="25">
        <f t="shared" si="139"/>
        <v>100</v>
      </c>
      <c r="U291" s="25">
        <f t="shared" si="140"/>
        <v>0</v>
      </c>
      <c r="V291" s="25">
        <f t="shared" si="141"/>
        <v>0</v>
      </c>
      <c r="W291" s="25">
        <f t="shared" si="142"/>
        <v>0</v>
      </c>
      <c r="X291" s="25">
        <f t="shared" si="143"/>
        <v>0</v>
      </c>
      <c r="Y291" s="25">
        <f t="shared" si="144"/>
        <v>0</v>
      </c>
      <c r="Z291" s="25">
        <f t="shared" si="145"/>
        <v>0</v>
      </c>
      <c r="AA291" s="25">
        <f t="shared" si="146"/>
        <v>0</v>
      </c>
      <c r="AB291" s="25">
        <f t="shared" si="147"/>
        <v>0</v>
      </c>
      <c r="AC291" s="25">
        <f t="shared" si="148"/>
        <v>0</v>
      </c>
      <c r="AD291" s="25">
        <f t="shared" si="149"/>
        <v>0</v>
      </c>
      <c r="AE291" s="25">
        <f t="shared" si="150"/>
        <v>0</v>
      </c>
      <c r="AF291" s="27">
        <f t="shared" si="151"/>
        <v>0</v>
      </c>
      <c r="AG291" s="27">
        <f t="shared" si="152"/>
        <v>0</v>
      </c>
      <c r="AH291" s="27">
        <f t="shared" si="153"/>
        <v>0</v>
      </c>
      <c r="AI291" s="27">
        <f t="shared" si="154"/>
        <v>0</v>
      </c>
      <c r="AJ291" s="27">
        <f t="shared" si="155"/>
        <v>0</v>
      </c>
      <c r="AK291" s="26">
        <f>SUM(Tabela4[[#This Row],[1º ano  LP]:[Questionário Contextual Estudante]])</f>
        <v>1086</v>
      </c>
      <c r="AM291">
        <f>IFERROR(IF(VLOOKUP(Tabela4[[#This Row],[Designação]],BW:BX,2,0)="SIM",SUM(AR291:AU291)+(4*(SUM(BH291:BK291))),0),0)</f>
        <v>0</v>
      </c>
      <c r="AN291">
        <f>IFERROR(IF(VLOOKUP(Tabela4[[#This Row],[Designação]],BW:BX,2,0)="SIM",SUM(AV291:BC291)+(4*(SUM(BL291:BS291))),0),0)</f>
        <v>0</v>
      </c>
      <c r="AO291">
        <f>IFERROR(VLOOKUP(Tabela4[[#This Row],[Designação]],BW:BX,2,0),0)</f>
        <v>0</v>
      </c>
      <c r="AP291" t="str">
        <f>IF(Tabela4[[#This Row],[Designação]]=AQ291,"SIM","NÃO")</f>
        <v>SIM</v>
      </c>
      <c r="AQ291" s="38">
        <v>411036</v>
      </c>
      <c r="AR291">
        <v>74</v>
      </c>
      <c r="AS291">
        <v>95</v>
      </c>
      <c r="AT291">
        <v>107</v>
      </c>
      <c r="AU291">
        <v>89</v>
      </c>
      <c r="AV291">
        <v>88</v>
      </c>
      <c r="BD291">
        <v>453</v>
      </c>
      <c r="BF291" t="str">
        <f t="shared" si="156"/>
        <v>sim</v>
      </c>
      <c r="BG291" s="38">
        <v>411036</v>
      </c>
      <c r="BH291">
        <v>3</v>
      </c>
      <c r="BI291">
        <v>4</v>
      </c>
      <c r="BJ291">
        <v>4</v>
      </c>
      <c r="BK291">
        <v>3</v>
      </c>
      <c r="BL291">
        <v>3</v>
      </c>
      <c r="BT291">
        <v>17</v>
      </c>
    </row>
    <row r="292" spans="2:72" x14ac:dyDescent="0.25">
      <c r="B292" s="22">
        <v>4</v>
      </c>
      <c r="C292" s="23">
        <v>411049</v>
      </c>
      <c r="D292" s="24" t="s">
        <v>325</v>
      </c>
      <c r="E292" s="25">
        <f t="shared" si="126"/>
        <v>58</v>
      </c>
      <c r="F292" s="25">
        <f>Tabela4[[#This Row],[1º ano  LP]]</f>
        <v>58</v>
      </c>
      <c r="G292" s="27">
        <f t="shared" si="127"/>
        <v>4</v>
      </c>
      <c r="H292" s="27">
        <f>Tabela4[[#This Row],[1º ano - APLICADOR LP]]</f>
        <v>4</v>
      </c>
      <c r="I292" s="25">
        <f t="shared" si="128"/>
        <v>63</v>
      </c>
      <c r="J292" s="25">
        <f t="shared" si="129"/>
        <v>63</v>
      </c>
      <c r="K292" s="27">
        <f t="shared" si="130"/>
        <v>4</v>
      </c>
      <c r="L292" s="27">
        <f t="shared" si="131"/>
        <v>4</v>
      </c>
      <c r="M292" s="25">
        <f t="shared" si="132"/>
        <v>67</v>
      </c>
      <c r="N292" s="25">
        <f t="shared" si="133"/>
        <v>67</v>
      </c>
      <c r="O292" s="27">
        <f t="shared" si="134"/>
        <v>4</v>
      </c>
      <c r="P292" s="27">
        <f t="shared" si="135"/>
        <v>4</v>
      </c>
      <c r="Q292" s="25">
        <f t="shared" si="136"/>
        <v>54</v>
      </c>
      <c r="R292" s="25">
        <f t="shared" si="137"/>
        <v>54</v>
      </c>
      <c r="S292" s="25">
        <f t="shared" si="138"/>
        <v>72</v>
      </c>
      <c r="T292" s="25">
        <f t="shared" si="139"/>
        <v>72</v>
      </c>
      <c r="U292" s="25">
        <f t="shared" si="140"/>
        <v>0</v>
      </c>
      <c r="V292" s="25">
        <f t="shared" si="141"/>
        <v>0</v>
      </c>
      <c r="W292" s="25">
        <f t="shared" si="142"/>
        <v>0</v>
      </c>
      <c r="X292" s="25">
        <f t="shared" si="143"/>
        <v>0</v>
      </c>
      <c r="Y292" s="25">
        <f t="shared" si="144"/>
        <v>0</v>
      </c>
      <c r="Z292" s="25">
        <f t="shared" si="145"/>
        <v>0</v>
      </c>
      <c r="AA292" s="25">
        <f t="shared" si="146"/>
        <v>0</v>
      </c>
      <c r="AB292" s="25">
        <f t="shared" si="147"/>
        <v>0</v>
      </c>
      <c r="AC292" s="25">
        <f t="shared" si="148"/>
        <v>0</v>
      </c>
      <c r="AD292" s="25">
        <f t="shared" si="149"/>
        <v>0</v>
      </c>
      <c r="AE292" s="25">
        <f t="shared" si="150"/>
        <v>0</v>
      </c>
      <c r="AF292" s="27">
        <f t="shared" si="151"/>
        <v>0</v>
      </c>
      <c r="AG292" s="27">
        <f t="shared" si="152"/>
        <v>0</v>
      </c>
      <c r="AH292" s="27">
        <f t="shared" si="153"/>
        <v>0</v>
      </c>
      <c r="AI292" s="27">
        <f t="shared" si="154"/>
        <v>242</v>
      </c>
      <c r="AJ292" s="27">
        <f t="shared" si="155"/>
        <v>72</v>
      </c>
      <c r="AK292" s="26">
        <f>SUM(Tabela4[[#This Row],[1º ano  LP]:[Questionário Contextual Estudante]])</f>
        <v>966</v>
      </c>
      <c r="AM292">
        <f>IFERROR(IF(VLOOKUP(Tabela4[[#This Row],[Designação]],BW:BX,2,0)="SIM",SUM(AR292:AU292)+(4*(SUM(BH292:BK292))),0),0)</f>
        <v>242</v>
      </c>
      <c r="AN292">
        <f>IFERROR(IF(VLOOKUP(Tabela4[[#This Row],[Designação]],BW:BX,2,0)="SIM",SUM(AV292:BC292)+(4*(SUM(BL292:BS292))),0),0)</f>
        <v>72</v>
      </c>
      <c r="AO292" t="str">
        <f>IFERROR(VLOOKUP(Tabela4[[#This Row],[Designação]],BW:BX,2,0),0)</f>
        <v>SIM</v>
      </c>
      <c r="AP292" t="str">
        <f>IF(Tabela4[[#This Row],[Designação]]=AQ292,"SIM","NÃO")</f>
        <v>SIM</v>
      </c>
      <c r="AQ292" s="38">
        <v>411049</v>
      </c>
      <c r="AR292">
        <v>50</v>
      </c>
      <c r="AS292">
        <v>55</v>
      </c>
      <c r="AT292">
        <v>59</v>
      </c>
      <c r="AU292">
        <v>46</v>
      </c>
      <c r="AV292">
        <v>64</v>
      </c>
      <c r="BD292">
        <v>274</v>
      </c>
      <c r="BF292" t="str">
        <f t="shared" si="156"/>
        <v>sim</v>
      </c>
      <c r="BG292" s="38">
        <v>411049</v>
      </c>
      <c r="BH292">
        <v>2</v>
      </c>
      <c r="BI292">
        <v>2</v>
      </c>
      <c r="BJ292">
        <v>2</v>
      </c>
      <c r="BK292">
        <v>2</v>
      </c>
      <c r="BL292">
        <v>2</v>
      </c>
      <c r="BT292">
        <v>10</v>
      </c>
    </row>
    <row r="293" spans="2:72" x14ac:dyDescent="0.25">
      <c r="B293" s="22">
        <v>4</v>
      </c>
      <c r="C293" s="23">
        <v>411202</v>
      </c>
      <c r="D293" s="24" t="s">
        <v>326</v>
      </c>
      <c r="E293" s="25">
        <f t="shared" si="126"/>
        <v>43</v>
      </c>
      <c r="F293" s="25">
        <f>Tabela4[[#This Row],[1º ano  LP]]</f>
        <v>43</v>
      </c>
      <c r="G293" s="27">
        <f t="shared" si="127"/>
        <v>4</v>
      </c>
      <c r="H293" s="27">
        <f>Tabela4[[#This Row],[1º ano - APLICADOR LP]]</f>
        <v>4</v>
      </c>
      <c r="I293" s="25">
        <f t="shared" si="128"/>
        <v>65</v>
      </c>
      <c r="J293" s="25">
        <f t="shared" si="129"/>
        <v>65</v>
      </c>
      <c r="K293" s="27">
        <f t="shared" si="130"/>
        <v>4</v>
      </c>
      <c r="L293" s="27">
        <f t="shared" si="131"/>
        <v>4</v>
      </c>
      <c r="M293" s="25">
        <f t="shared" si="132"/>
        <v>65</v>
      </c>
      <c r="N293" s="25">
        <f t="shared" si="133"/>
        <v>65</v>
      </c>
      <c r="O293" s="27">
        <f t="shared" si="134"/>
        <v>4</v>
      </c>
      <c r="P293" s="27">
        <f t="shared" si="135"/>
        <v>4</v>
      </c>
      <c r="Q293" s="25">
        <f t="shared" si="136"/>
        <v>28</v>
      </c>
      <c r="R293" s="25">
        <f t="shared" si="137"/>
        <v>28</v>
      </c>
      <c r="S293" s="25">
        <f t="shared" si="138"/>
        <v>34</v>
      </c>
      <c r="T293" s="25">
        <f t="shared" si="139"/>
        <v>34</v>
      </c>
      <c r="U293" s="25">
        <f t="shared" si="140"/>
        <v>45</v>
      </c>
      <c r="V293" s="25">
        <f t="shared" si="141"/>
        <v>45</v>
      </c>
      <c r="W293" s="25">
        <f t="shared" si="142"/>
        <v>0</v>
      </c>
      <c r="X293" s="25">
        <f t="shared" si="143"/>
        <v>0</v>
      </c>
      <c r="Y293" s="25">
        <f t="shared" si="144"/>
        <v>0</v>
      </c>
      <c r="Z293" s="25">
        <f t="shared" si="145"/>
        <v>0</v>
      </c>
      <c r="AA293" s="25">
        <f t="shared" si="146"/>
        <v>0</v>
      </c>
      <c r="AB293" s="25">
        <f t="shared" si="147"/>
        <v>0</v>
      </c>
      <c r="AC293" s="25">
        <f t="shared" si="148"/>
        <v>0</v>
      </c>
      <c r="AD293" s="25">
        <f t="shared" si="149"/>
        <v>0</v>
      </c>
      <c r="AE293" s="25">
        <f t="shared" si="150"/>
        <v>0</v>
      </c>
      <c r="AF293" s="27">
        <f t="shared" si="151"/>
        <v>0</v>
      </c>
      <c r="AG293" s="27">
        <f t="shared" si="152"/>
        <v>0</v>
      </c>
      <c r="AH293" s="27">
        <f t="shared" si="153"/>
        <v>0</v>
      </c>
      <c r="AI293" s="27">
        <f t="shared" si="154"/>
        <v>201</v>
      </c>
      <c r="AJ293" s="27">
        <f t="shared" si="155"/>
        <v>79</v>
      </c>
      <c r="AK293" s="26">
        <f>SUM(Tabela4[[#This Row],[1º ano  LP]:[Questionário Contextual Estudante]])</f>
        <v>864</v>
      </c>
      <c r="AM293">
        <f>IFERROR(IF(VLOOKUP(Tabela4[[#This Row],[Designação]],BW:BX,2,0)="SIM",SUM(AR293:AU293)+(4*(SUM(BH293:BK293))),0),0)</f>
        <v>201</v>
      </c>
      <c r="AN293">
        <f>IFERROR(IF(VLOOKUP(Tabela4[[#This Row],[Designação]],BW:BX,2,0)="SIM",SUM(AV293:BC293)+(4*(SUM(BL293:BS293))),0),0)</f>
        <v>79</v>
      </c>
      <c r="AO293" t="str">
        <f>IFERROR(VLOOKUP(Tabela4[[#This Row],[Designação]],BW:BX,2,0),0)</f>
        <v>SIM</v>
      </c>
      <c r="AP293" t="str">
        <f>IF(Tabela4[[#This Row],[Designação]]=AQ293,"SIM","NÃO")</f>
        <v>SIM</v>
      </c>
      <c r="AQ293" s="38">
        <v>411202</v>
      </c>
      <c r="AR293">
        <v>35</v>
      </c>
      <c r="AS293">
        <v>57</v>
      </c>
      <c r="AT293">
        <v>57</v>
      </c>
      <c r="AU293">
        <v>24</v>
      </c>
      <c r="AV293">
        <v>30</v>
      </c>
      <c r="AW293">
        <v>37</v>
      </c>
      <c r="BD293">
        <v>240</v>
      </c>
      <c r="BF293" t="str">
        <f t="shared" si="156"/>
        <v>sim</v>
      </c>
      <c r="BG293" s="38">
        <v>411202</v>
      </c>
      <c r="BH293">
        <v>2</v>
      </c>
      <c r="BI293">
        <v>2</v>
      </c>
      <c r="BJ293">
        <v>2</v>
      </c>
      <c r="BK293">
        <v>1</v>
      </c>
      <c r="BL293">
        <v>1</v>
      </c>
      <c r="BM293">
        <v>2</v>
      </c>
      <c r="BT293">
        <v>10</v>
      </c>
    </row>
    <row r="294" spans="2:72" x14ac:dyDescent="0.25">
      <c r="B294" s="22">
        <v>4</v>
      </c>
      <c r="C294" s="23">
        <v>411502</v>
      </c>
      <c r="D294" s="24" t="s">
        <v>327</v>
      </c>
      <c r="E294" s="25">
        <f t="shared" si="126"/>
        <v>34</v>
      </c>
      <c r="F294" s="25">
        <f>Tabela4[[#This Row],[1º ano  LP]]</f>
        <v>34</v>
      </c>
      <c r="G294" s="27">
        <f t="shared" si="127"/>
        <v>2</v>
      </c>
      <c r="H294" s="27">
        <f>Tabela4[[#This Row],[1º ano - APLICADOR LP]]</f>
        <v>2</v>
      </c>
      <c r="I294" s="25">
        <f t="shared" si="128"/>
        <v>71</v>
      </c>
      <c r="J294" s="25">
        <f t="shared" si="129"/>
        <v>71</v>
      </c>
      <c r="K294" s="27">
        <f t="shared" si="130"/>
        <v>4</v>
      </c>
      <c r="L294" s="27">
        <f t="shared" si="131"/>
        <v>4</v>
      </c>
      <c r="M294" s="25">
        <f t="shared" si="132"/>
        <v>96</v>
      </c>
      <c r="N294" s="25">
        <f t="shared" si="133"/>
        <v>96</v>
      </c>
      <c r="O294" s="27">
        <f t="shared" si="134"/>
        <v>6</v>
      </c>
      <c r="P294" s="27">
        <f t="shared" si="135"/>
        <v>6</v>
      </c>
      <c r="Q294" s="25">
        <f t="shared" si="136"/>
        <v>64</v>
      </c>
      <c r="R294" s="25">
        <f t="shared" si="137"/>
        <v>64</v>
      </c>
      <c r="S294" s="25">
        <f t="shared" si="138"/>
        <v>36</v>
      </c>
      <c r="T294" s="25">
        <f t="shared" si="139"/>
        <v>36</v>
      </c>
      <c r="U294" s="25">
        <f t="shared" si="140"/>
        <v>60</v>
      </c>
      <c r="V294" s="25">
        <f t="shared" si="141"/>
        <v>60</v>
      </c>
      <c r="W294" s="25">
        <f t="shared" si="142"/>
        <v>0</v>
      </c>
      <c r="X294" s="25">
        <f t="shared" si="143"/>
        <v>0</v>
      </c>
      <c r="Y294" s="25">
        <f t="shared" si="144"/>
        <v>0</v>
      </c>
      <c r="Z294" s="25">
        <f t="shared" si="145"/>
        <v>0</v>
      </c>
      <c r="AA294" s="25">
        <f t="shared" si="146"/>
        <v>0</v>
      </c>
      <c r="AB294" s="25">
        <f t="shared" si="147"/>
        <v>0</v>
      </c>
      <c r="AC294" s="25">
        <f t="shared" si="148"/>
        <v>0</v>
      </c>
      <c r="AD294" s="25">
        <f t="shared" si="149"/>
        <v>0</v>
      </c>
      <c r="AE294" s="25">
        <f t="shared" si="150"/>
        <v>0</v>
      </c>
      <c r="AF294" s="27">
        <f t="shared" si="151"/>
        <v>0</v>
      </c>
      <c r="AG294" s="27">
        <f t="shared" si="152"/>
        <v>0</v>
      </c>
      <c r="AH294" s="27">
        <f t="shared" si="153"/>
        <v>0</v>
      </c>
      <c r="AI294" s="27">
        <f t="shared" si="154"/>
        <v>0</v>
      </c>
      <c r="AJ294" s="27">
        <f t="shared" si="155"/>
        <v>0</v>
      </c>
      <c r="AK294" s="26">
        <f>SUM(Tabela4[[#This Row],[1º ano  LP]:[Questionário Contextual Estudante]])</f>
        <v>746</v>
      </c>
      <c r="AM294">
        <f>IFERROR(IF(VLOOKUP(Tabela4[[#This Row],[Designação]],BW:BX,2,0)="SIM",SUM(AR294:AU294)+(4*(SUM(BH294:BK294))),0),0)</f>
        <v>0</v>
      </c>
      <c r="AN294">
        <f>IFERROR(IF(VLOOKUP(Tabela4[[#This Row],[Designação]],BW:BX,2,0)="SIM",SUM(AV294:BC294)+(4*(SUM(BL294:BS294))),0),0)</f>
        <v>0</v>
      </c>
      <c r="AO294">
        <f>IFERROR(VLOOKUP(Tabela4[[#This Row],[Designação]],BW:BX,2,0),0)</f>
        <v>0</v>
      </c>
      <c r="AP294" t="str">
        <f>IF(Tabela4[[#This Row],[Designação]]=AQ294,"SIM","NÃO")</f>
        <v>SIM</v>
      </c>
      <c r="AQ294" s="38">
        <v>411502</v>
      </c>
      <c r="AR294">
        <v>30</v>
      </c>
      <c r="AS294">
        <v>63</v>
      </c>
      <c r="AT294">
        <v>84</v>
      </c>
      <c r="AU294">
        <v>56</v>
      </c>
      <c r="AV294">
        <v>32</v>
      </c>
      <c r="AW294">
        <v>52</v>
      </c>
      <c r="BD294">
        <v>317</v>
      </c>
      <c r="BF294" t="str">
        <f t="shared" si="156"/>
        <v>sim</v>
      </c>
      <c r="BG294" s="38">
        <v>411502</v>
      </c>
      <c r="BH294">
        <v>1</v>
      </c>
      <c r="BI294">
        <v>2</v>
      </c>
      <c r="BJ294">
        <v>3</v>
      </c>
      <c r="BK294">
        <v>2</v>
      </c>
      <c r="BL294">
        <v>1</v>
      </c>
      <c r="BM294">
        <v>2</v>
      </c>
      <c r="BT294">
        <v>11</v>
      </c>
    </row>
    <row r="295" spans="2:72" x14ac:dyDescent="0.25">
      <c r="B295" s="22">
        <v>4</v>
      </c>
      <c r="C295" s="23">
        <v>430001</v>
      </c>
      <c r="D295" s="24" t="s">
        <v>328</v>
      </c>
      <c r="E295" s="25">
        <f t="shared" si="126"/>
        <v>0</v>
      </c>
      <c r="F295" s="25">
        <f>Tabela4[[#This Row],[1º ano  LP]]</f>
        <v>0</v>
      </c>
      <c r="G295" s="27">
        <f t="shared" si="127"/>
        <v>0</v>
      </c>
      <c r="H295" s="27">
        <f>Tabela4[[#This Row],[1º ano - APLICADOR LP]]</f>
        <v>0</v>
      </c>
      <c r="I295" s="25">
        <f t="shared" si="128"/>
        <v>0</v>
      </c>
      <c r="J295" s="25">
        <f t="shared" si="129"/>
        <v>0</v>
      </c>
      <c r="K295" s="27">
        <f t="shared" si="130"/>
        <v>0</v>
      </c>
      <c r="L295" s="27">
        <f t="shared" si="131"/>
        <v>0</v>
      </c>
      <c r="M295" s="25">
        <f t="shared" si="132"/>
        <v>0</v>
      </c>
      <c r="N295" s="25">
        <f t="shared" si="133"/>
        <v>0</v>
      </c>
      <c r="O295" s="27">
        <f t="shared" si="134"/>
        <v>0</v>
      </c>
      <c r="P295" s="27">
        <f t="shared" si="135"/>
        <v>0</v>
      </c>
      <c r="Q295" s="25">
        <f t="shared" si="136"/>
        <v>0</v>
      </c>
      <c r="R295" s="25">
        <f t="shared" si="137"/>
        <v>0</v>
      </c>
      <c r="S295" s="25">
        <f t="shared" si="138"/>
        <v>0</v>
      </c>
      <c r="T295" s="25">
        <f t="shared" si="139"/>
        <v>0</v>
      </c>
      <c r="U295" s="25">
        <f t="shared" si="140"/>
        <v>272</v>
      </c>
      <c r="V295" s="25">
        <f t="shared" si="141"/>
        <v>272</v>
      </c>
      <c r="W295" s="25">
        <f t="shared" si="142"/>
        <v>190</v>
      </c>
      <c r="X295" s="25">
        <f t="shared" si="143"/>
        <v>190</v>
      </c>
      <c r="Y295" s="25">
        <f t="shared" si="144"/>
        <v>187</v>
      </c>
      <c r="Z295" s="25">
        <f t="shared" si="145"/>
        <v>187</v>
      </c>
      <c r="AA295" s="25">
        <f t="shared" si="146"/>
        <v>156</v>
      </c>
      <c r="AB295" s="25">
        <f t="shared" si="147"/>
        <v>156</v>
      </c>
      <c r="AC295" s="25">
        <f t="shared" si="148"/>
        <v>0</v>
      </c>
      <c r="AD295" s="25">
        <f t="shared" si="149"/>
        <v>0</v>
      </c>
      <c r="AE295" s="25">
        <f t="shared" si="150"/>
        <v>0</v>
      </c>
      <c r="AF295" s="27">
        <f t="shared" si="151"/>
        <v>0</v>
      </c>
      <c r="AG295" s="27">
        <f t="shared" si="152"/>
        <v>39</v>
      </c>
      <c r="AH295" s="27">
        <f t="shared" si="153"/>
        <v>39</v>
      </c>
      <c r="AI295" s="27">
        <f t="shared" si="154"/>
        <v>0</v>
      </c>
      <c r="AJ295" s="27">
        <f t="shared" si="155"/>
        <v>0</v>
      </c>
      <c r="AK295" s="26">
        <f>SUM(Tabela4[[#This Row],[1º ano  LP]:[Questionário Contextual Estudante]])</f>
        <v>1688</v>
      </c>
      <c r="AM295">
        <f>IFERROR(IF(VLOOKUP(Tabela4[[#This Row],[Designação]],BW:BX,2,0)="SIM",SUM(AR295:AU295)+(4*(SUM(BH295:BK295))),0),0)</f>
        <v>0</v>
      </c>
      <c r="AN295">
        <f>IFERROR(IF(VLOOKUP(Tabela4[[#This Row],[Designação]],BW:BX,2,0)="SIM",SUM(AV295:BC295)+(4*(SUM(BL295:BS295))),0),0)</f>
        <v>0</v>
      </c>
      <c r="AO295">
        <f>IFERROR(VLOOKUP(Tabela4[[#This Row],[Designação]],BW:BX,2,0),0)</f>
        <v>0</v>
      </c>
      <c r="AP295" t="str">
        <f>IF(Tabela4[[#This Row],[Designação]]=AQ295,"SIM","NÃO")</f>
        <v>SIM</v>
      </c>
      <c r="AQ295" s="38">
        <v>430001</v>
      </c>
      <c r="AW295">
        <v>244</v>
      </c>
      <c r="AX295">
        <v>170</v>
      </c>
      <c r="AY295">
        <v>167</v>
      </c>
      <c r="AZ295">
        <v>140</v>
      </c>
      <c r="BC295">
        <v>35</v>
      </c>
      <c r="BD295">
        <v>756</v>
      </c>
      <c r="BF295" t="str">
        <f t="shared" si="156"/>
        <v>sim</v>
      </c>
      <c r="BG295" s="38">
        <v>430001</v>
      </c>
      <c r="BM295">
        <v>7</v>
      </c>
      <c r="BN295">
        <v>5</v>
      </c>
      <c r="BO295">
        <v>5</v>
      </c>
      <c r="BP295">
        <v>4</v>
      </c>
      <c r="BS295">
        <v>1</v>
      </c>
      <c r="BT295">
        <v>22</v>
      </c>
    </row>
    <row r="296" spans="2:72" x14ac:dyDescent="0.25">
      <c r="B296" s="22">
        <v>4</v>
      </c>
      <c r="C296" s="23">
        <v>430002</v>
      </c>
      <c r="D296" s="24" t="s">
        <v>329</v>
      </c>
      <c r="E296" s="25">
        <f t="shared" si="126"/>
        <v>182</v>
      </c>
      <c r="F296" s="25">
        <f>Tabela4[[#This Row],[1º ano  LP]]</f>
        <v>182</v>
      </c>
      <c r="G296" s="27">
        <f t="shared" si="127"/>
        <v>10</v>
      </c>
      <c r="H296" s="27">
        <f>Tabela4[[#This Row],[1º ano - APLICADOR LP]]</f>
        <v>10</v>
      </c>
      <c r="I296" s="25">
        <f t="shared" si="128"/>
        <v>170</v>
      </c>
      <c r="J296" s="25">
        <f t="shared" si="129"/>
        <v>170</v>
      </c>
      <c r="K296" s="27">
        <f t="shared" si="130"/>
        <v>10</v>
      </c>
      <c r="L296" s="27">
        <f t="shared" si="131"/>
        <v>10</v>
      </c>
      <c r="M296" s="25">
        <f t="shared" si="132"/>
        <v>171</v>
      </c>
      <c r="N296" s="25">
        <f t="shared" si="133"/>
        <v>171</v>
      </c>
      <c r="O296" s="27">
        <f t="shared" si="134"/>
        <v>10</v>
      </c>
      <c r="P296" s="27">
        <f t="shared" si="135"/>
        <v>10</v>
      </c>
      <c r="Q296" s="25">
        <f t="shared" si="136"/>
        <v>111</v>
      </c>
      <c r="R296" s="25">
        <f t="shared" si="137"/>
        <v>111</v>
      </c>
      <c r="S296" s="25">
        <f t="shared" si="138"/>
        <v>146</v>
      </c>
      <c r="T296" s="25">
        <f t="shared" si="139"/>
        <v>146</v>
      </c>
      <c r="U296" s="25">
        <f t="shared" si="140"/>
        <v>0</v>
      </c>
      <c r="V296" s="25">
        <f t="shared" si="141"/>
        <v>0</v>
      </c>
      <c r="W296" s="25">
        <f t="shared" si="142"/>
        <v>0</v>
      </c>
      <c r="X296" s="25">
        <f t="shared" si="143"/>
        <v>0</v>
      </c>
      <c r="Y296" s="25">
        <f t="shared" si="144"/>
        <v>0</v>
      </c>
      <c r="Z296" s="25">
        <f t="shared" si="145"/>
        <v>0</v>
      </c>
      <c r="AA296" s="25">
        <f t="shared" si="146"/>
        <v>0</v>
      </c>
      <c r="AB296" s="25">
        <f t="shared" si="147"/>
        <v>0</v>
      </c>
      <c r="AC296" s="25">
        <f t="shared" si="148"/>
        <v>0</v>
      </c>
      <c r="AD296" s="25">
        <f t="shared" si="149"/>
        <v>0</v>
      </c>
      <c r="AE296" s="25">
        <f t="shared" si="150"/>
        <v>0</v>
      </c>
      <c r="AF296" s="27">
        <f t="shared" si="151"/>
        <v>0</v>
      </c>
      <c r="AG296" s="27">
        <f t="shared" si="152"/>
        <v>0</v>
      </c>
      <c r="AH296" s="27">
        <f t="shared" si="153"/>
        <v>0</v>
      </c>
      <c r="AI296" s="27">
        <f t="shared" si="154"/>
        <v>0</v>
      </c>
      <c r="AJ296" s="27">
        <f t="shared" si="155"/>
        <v>0</v>
      </c>
      <c r="AK296" s="26">
        <f>SUM(Tabela4[[#This Row],[1º ano  LP]:[Questionário Contextual Estudante]])</f>
        <v>1620</v>
      </c>
      <c r="AM296">
        <f>IFERROR(IF(VLOOKUP(Tabela4[[#This Row],[Designação]],BW:BX,2,0)="SIM",SUM(AR296:AU296)+(4*(SUM(BH296:BK296))),0),0)</f>
        <v>0</v>
      </c>
      <c r="AN296">
        <f>IFERROR(IF(VLOOKUP(Tabela4[[#This Row],[Designação]],BW:BX,2,0)="SIM",SUM(AV296:BC296)+(4*(SUM(BL296:BS296))),0),0)</f>
        <v>0</v>
      </c>
      <c r="AO296">
        <f>IFERROR(VLOOKUP(Tabela4[[#This Row],[Designação]],BW:BX,2,0),0)</f>
        <v>0</v>
      </c>
      <c r="AP296" t="str">
        <f>IF(Tabela4[[#This Row],[Designação]]=AQ296,"SIM","NÃO")</f>
        <v>SIM</v>
      </c>
      <c r="AQ296" s="38">
        <v>430002</v>
      </c>
      <c r="AR296">
        <v>162</v>
      </c>
      <c r="AS296">
        <v>150</v>
      </c>
      <c r="AT296">
        <v>151</v>
      </c>
      <c r="AU296">
        <v>99</v>
      </c>
      <c r="AV296">
        <v>130</v>
      </c>
      <c r="BD296">
        <v>692</v>
      </c>
      <c r="BF296" t="str">
        <f t="shared" si="156"/>
        <v>sim</v>
      </c>
      <c r="BG296" s="38">
        <v>430002</v>
      </c>
      <c r="BH296">
        <v>5</v>
      </c>
      <c r="BI296">
        <v>5</v>
      </c>
      <c r="BJ296">
        <v>5</v>
      </c>
      <c r="BK296">
        <v>3</v>
      </c>
      <c r="BL296">
        <v>4</v>
      </c>
      <c r="BT296">
        <v>22</v>
      </c>
    </row>
    <row r="297" spans="2:72" x14ac:dyDescent="0.25">
      <c r="B297" s="22">
        <v>4</v>
      </c>
      <c r="C297" s="23">
        <v>430003</v>
      </c>
      <c r="D297" s="24" t="s">
        <v>330</v>
      </c>
      <c r="E297" s="25">
        <f t="shared" si="126"/>
        <v>0</v>
      </c>
      <c r="F297" s="25">
        <f>Tabela4[[#This Row],[1º ano  LP]]</f>
        <v>0</v>
      </c>
      <c r="G297" s="27">
        <f t="shared" si="127"/>
        <v>0</v>
      </c>
      <c r="H297" s="27">
        <f>Tabela4[[#This Row],[1º ano - APLICADOR LP]]</f>
        <v>0</v>
      </c>
      <c r="I297" s="25">
        <f t="shared" si="128"/>
        <v>0</v>
      </c>
      <c r="J297" s="25">
        <f t="shared" si="129"/>
        <v>0</v>
      </c>
      <c r="K297" s="27">
        <f t="shared" si="130"/>
        <v>0</v>
      </c>
      <c r="L297" s="27">
        <f t="shared" si="131"/>
        <v>0</v>
      </c>
      <c r="M297" s="25">
        <f t="shared" si="132"/>
        <v>0</v>
      </c>
      <c r="N297" s="25">
        <f t="shared" si="133"/>
        <v>0</v>
      </c>
      <c r="O297" s="27">
        <f t="shared" si="134"/>
        <v>0</v>
      </c>
      <c r="P297" s="27">
        <f t="shared" si="135"/>
        <v>0</v>
      </c>
      <c r="Q297" s="25">
        <f t="shared" si="136"/>
        <v>0</v>
      </c>
      <c r="R297" s="25">
        <f t="shared" si="137"/>
        <v>0</v>
      </c>
      <c r="S297" s="25">
        <f t="shared" si="138"/>
        <v>0</v>
      </c>
      <c r="T297" s="25">
        <f t="shared" si="139"/>
        <v>0</v>
      </c>
      <c r="U297" s="25">
        <f t="shared" si="140"/>
        <v>154</v>
      </c>
      <c r="V297" s="25">
        <f t="shared" si="141"/>
        <v>154</v>
      </c>
      <c r="W297" s="25">
        <f t="shared" si="142"/>
        <v>220</v>
      </c>
      <c r="X297" s="25">
        <f t="shared" si="143"/>
        <v>220</v>
      </c>
      <c r="Y297" s="25">
        <f t="shared" si="144"/>
        <v>147</v>
      </c>
      <c r="Z297" s="25">
        <f t="shared" si="145"/>
        <v>147</v>
      </c>
      <c r="AA297" s="25">
        <f t="shared" si="146"/>
        <v>128</v>
      </c>
      <c r="AB297" s="25">
        <f t="shared" si="147"/>
        <v>128</v>
      </c>
      <c r="AC297" s="25">
        <f t="shared" si="148"/>
        <v>0</v>
      </c>
      <c r="AD297" s="25">
        <f t="shared" si="149"/>
        <v>0</v>
      </c>
      <c r="AE297" s="25">
        <f t="shared" si="150"/>
        <v>32</v>
      </c>
      <c r="AF297" s="27">
        <f t="shared" si="151"/>
        <v>32</v>
      </c>
      <c r="AG297" s="27">
        <f t="shared" si="152"/>
        <v>33</v>
      </c>
      <c r="AH297" s="27">
        <f t="shared" si="153"/>
        <v>33</v>
      </c>
      <c r="AI297" s="27">
        <f t="shared" si="154"/>
        <v>0</v>
      </c>
      <c r="AJ297" s="27">
        <f t="shared" si="155"/>
        <v>0</v>
      </c>
      <c r="AK297" s="26">
        <f>SUM(Tabela4[[#This Row],[1º ano  LP]:[Questionário Contextual Estudante]])</f>
        <v>1428</v>
      </c>
      <c r="AM297">
        <f>IFERROR(IF(VLOOKUP(Tabela4[[#This Row],[Designação]],BW:BX,2,0)="SIM",SUM(AR297:AU297)+(4*(SUM(BH297:BK297))),0),0)</f>
        <v>0</v>
      </c>
      <c r="AN297">
        <f>IFERROR(IF(VLOOKUP(Tabela4[[#This Row],[Designação]],BW:BX,2,0)="SIM",SUM(AV297:BC297)+(4*(SUM(BL297:BS297))),0),0)</f>
        <v>0</v>
      </c>
      <c r="AO297">
        <f>IFERROR(VLOOKUP(Tabela4[[#This Row],[Designação]],BW:BX,2,0),0)</f>
        <v>0</v>
      </c>
      <c r="AP297" t="str">
        <f>IF(Tabela4[[#This Row],[Designação]]=AQ297,"SIM","NÃO")</f>
        <v>SIM</v>
      </c>
      <c r="AQ297" s="38">
        <v>430003</v>
      </c>
      <c r="AW297">
        <v>138</v>
      </c>
      <c r="AX297">
        <v>200</v>
      </c>
      <c r="AY297">
        <v>135</v>
      </c>
      <c r="AZ297">
        <v>116</v>
      </c>
      <c r="BB297">
        <v>28</v>
      </c>
      <c r="BC297">
        <v>29</v>
      </c>
      <c r="BD297">
        <v>646</v>
      </c>
      <c r="BF297" t="str">
        <f t="shared" si="156"/>
        <v>sim</v>
      </c>
      <c r="BG297" s="38">
        <v>430003</v>
      </c>
      <c r="BM297">
        <v>4</v>
      </c>
      <c r="BN297">
        <v>5</v>
      </c>
      <c r="BO297">
        <v>3</v>
      </c>
      <c r="BP297">
        <v>3</v>
      </c>
      <c r="BR297">
        <v>1</v>
      </c>
      <c r="BS297">
        <v>1</v>
      </c>
      <c r="BT297">
        <v>17</v>
      </c>
    </row>
    <row r="298" spans="2:72" x14ac:dyDescent="0.25">
      <c r="B298" s="22">
        <v>4</v>
      </c>
      <c r="C298" s="23">
        <v>430004</v>
      </c>
      <c r="D298" s="24" t="s">
        <v>331</v>
      </c>
      <c r="E298" s="25">
        <f t="shared" si="126"/>
        <v>36</v>
      </c>
      <c r="F298" s="25">
        <f>Tabela4[[#This Row],[1º ano  LP]]</f>
        <v>36</v>
      </c>
      <c r="G298" s="27">
        <f t="shared" si="127"/>
        <v>2</v>
      </c>
      <c r="H298" s="27">
        <f>Tabela4[[#This Row],[1º ano - APLICADOR LP]]</f>
        <v>2</v>
      </c>
      <c r="I298" s="25">
        <f t="shared" si="128"/>
        <v>72</v>
      </c>
      <c r="J298" s="25">
        <f t="shared" si="129"/>
        <v>72</v>
      </c>
      <c r="K298" s="27">
        <f t="shared" si="130"/>
        <v>4</v>
      </c>
      <c r="L298" s="27">
        <f t="shared" si="131"/>
        <v>4</v>
      </c>
      <c r="M298" s="25">
        <f t="shared" si="132"/>
        <v>73</v>
      </c>
      <c r="N298" s="25">
        <f t="shared" si="133"/>
        <v>73</v>
      </c>
      <c r="O298" s="27">
        <f t="shared" si="134"/>
        <v>4</v>
      </c>
      <c r="P298" s="27">
        <f t="shared" si="135"/>
        <v>4</v>
      </c>
      <c r="Q298" s="25">
        <f t="shared" si="136"/>
        <v>41</v>
      </c>
      <c r="R298" s="25">
        <f t="shared" si="137"/>
        <v>41</v>
      </c>
      <c r="S298" s="25">
        <f t="shared" si="138"/>
        <v>74</v>
      </c>
      <c r="T298" s="25">
        <f t="shared" si="139"/>
        <v>74</v>
      </c>
      <c r="U298" s="25">
        <f t="shared" si="140"/>
        <v>0</v>
      </c>
      <c r="V298" s="25">
        <f t="shared" si="141"/>
        <v>0</v>
      </c>
      <c r="W298" s="25">
        <f t="shared" si="142"/>
        <v>0</v>
      </c>
      <c r="X298" s="25">
        <f t="shared" si="143"/>
        <v>0</v>
      </c>
      <c r="Y298" s="25">
        <f t="shared" si="144"/>
        <v>0</v>
      </c>
      <c r="Z298" s="25">
        <f t="shared" si="145"/>
        <v>0</v>
      </c>
      <c r="AA298" s="25">
        <f t="shared" si="146"/>
        <v>0</v>
      </c>
      <c r="AB298" s="25">
        <f t="shared" si="147"/>
        <v>0</v>
      </c>
      <c r="AC298" s="25">
        <f t="shared" si="148"/>
        <v>0</v>
      </c>
      <c r="AD298" s="25">
        <f t="shared" si="149"/>
        <v>0</v>
      </c>
      <c r="AE298" s="25">
        <f t="shared" si="150"/>
        <v>0</v>
      </c>
      <c r="AF298" s="27">
        <f t="shared" si="151"/>
        <v>0</v>
      </c>
      <c r="AG298" s="27">
        <f t="shared" si="152"/>
        <v>0</v>
      </c>
      <c r="AH298" s="27">
        <f t="shared" si="153"/>
        <v>0</v>
      </c>
      <c r="AI298" s="27">
        <f t="shared" si="154"/>
        <v>0</v>
      </c>
      <c r="AJ298" s="27">
        <f t="shared" si="155"/>
        <v>0</v>
      </c>
      <c r="AK298" s="26">
        <f>SUM(Tabela4[[#This Row],[1º ano  LP]:[Questionário Contextual Estudante]])</f>
        <v>612</v>
      </c>
      <c r="AM298">
        <f>IFERROR(IF(VLOOKUP(Tabela4[[#This Row],[Designação]],BW:BX,2,0)="SIM",SUM(AR298:AU298)+(4*(SUM(BH298:BK298))),0),0)</f>
        <v>0</v>
      </c>
      <c r="AN298">
        <f>IFERROR(IF(VLOOKUP(Tabela4[[#This Row],[Designação]],BW:BX,2,0)="SIM",SUM(AV298:BC298)+(4*(SUM(BL298:BS298))),0),0)</f>
        <v>0</v>
      </c>
      <c r="AO298">
        <f>IFERROR(VLOOKUP(Tabela4[[#This Row],[Designação]],BW:BX,2,0),0)</f>
        <v>0</v>
      </c>
      <c r="AP298" t="str">
        <f>IF(Tabela4[[#This Row],[Designação]]=AQ298,"SIM","NÃO")</f>
        <v>SIM</v>
      </c>
      <c r="AQ298" s="38">
        <v>430004</v>
      </c>
      <c r="AR298">
        <v>32</v>
      </c>
      <c r="AS298">
        <v>64</v>
      </c>
      <c r="AT298">
        <v>65</v>
      </c>
      <c r="AU298">
        <v>37</v>
      </c>
      <c r="AV298">
        <v>66</v>
      </c>
      <c r="BD298">
        <v>264</v>
      </c>
      <c r="BF298" t="str">
        <f t="shared" si="156"/>
        <v>sim</v>
      </c>
      <c r="BG298" s="38">
        <v>430004</v>
      </c>
      <c r="BH298">
        <v>1</v>
      </c>
      <c r="BI298">
        <v>2</v>
      </c>
      <c r="BJ298">
        <v>2</v>
      </c>
      <c r="BK298">
        <v>1</v>
      </c>
      <c r="BL298">
        <v>2</v>
      </c>
      <c r="BT298">
        <v>8</v>
      </c>
    </row>
    <row r="299" spans="2:72" x14ac:dyDescent="0.25">
      <c r="B299" s="22">
        <v>4</v>
      </c>
      <c r="C299" s="23">
        <v>430005</v>
      </c>
      <c r="D299" s="24" t="s">
        <v>332</v>
      </c>
      <c r="E299" s="25">
        <f t="shared" si="126"/>
        <v>98</v>
      </c>
      <c r="F299" s="25">
        <f>Tabela4[[#This Row],[1º ano  LP]]</f>
        <v>98</v>
      </c>
      <c r="G299" s="27">
        <f t="shared" si="127"/>
        <v>6</v>
      </c>
      <c r="H299" s="27">
        <f>Tabela4[[#This Row],[1º ano - APLICADOR LP]]</f>
        <v>6</v>
      </c>
      <c r="I299" s="25">
        <f t="shared" si="128"/>
        <v>102</v>
      </c>
      <c r="J299" s="25">
        <f t="shared" si="129"/>
        <v>102</v>
      </c>
      <c r="K299" s="27">
        <f t="shared" si="130"/>
        <v>6</v>
      </c>
      <c r="L299" s="27">
        <f t="shared" si="131"/>
        <v>6</v>
      </c>
      <c r="M299" s="25">
        <f t="shared" si="132"/>
        <v>103</v>
      </c>
      <c r="N299" s="25">
        <f t="shared" si="133"/>
        <v>103</v>
      </c>
      <c r="O299" s="27">
        <f t="shared" si="134"/>
        <v>6</v>
      </c>
      <c r="P299" s="27">
        <f t="shared" si="135"/>
        <v>6</v>
      </c>
      <c r="Q299" s="25">
        <f t="shared" si="136"/>
        <v>104</v>
      </c>
      <c r="R299" s="25">
        <f t="shared" si="137"/>
        <v>104</v>
      </c>
      <c r="S299" s="25">
        <f t="shared" si="138"/>
        <v>111</v>
      </c>
      <c r="T299" s="25">
        <f t="shared" si="139"/>
        <v>111</v>
      </c>
      <c r="U299" s="25">
        <f t="shared" si="140"/>
        <v>123</v>
      </c>
      <c r="V299" s="25">
        <f t="shared" si="141"/>
        <v>123</v>
      </c>
      <c r="W299" s="25">
        <f t="shared" si="142"/>
        <v>0</v>
      </c>
      <c r="X299" s="25">
        <f t="shared" si="143"/>
        <v>0</v>
      </c>
      <c r="Y299" s="25">
        <f t="shared" si="144"/>
        <v>0</v>
      </c>
      <c r="Z299" s="25">
        <f t="shared" si="145"/>
        <v>0</v>
      </c>
      <c r="AA299" s="25">
        <f t="shared" si="146"/>
        <v>0</v>
      </c>
      <c r="AB299" s="25">
        <f t="shared" si="147"/>
        <v>0</v>
      </c>
      <c r="AC299" s="25">
        <f t="shared" si="148"/>
        <v>0</v>
      </c>
      <c r="AD299" s="25">
        <f t="shared" si="149"/>
        <v>0</v>
      </c>
      <c r="AE299" s="25">
        <f t="shared" si="150"/>
        <v>0</v>
      </c>
      <c r="AF299" s="27">
        <f t="shared" si="151"/>
        <v>0</v>
      </c>
      <c r="AG299" s="27">
        <f t="shared" si="152"/>
        <v>0</v>
      </c>
      <c r="AH299" s="27">
        <f t="shared" si="153"/>
        <v>0</v>
      </c>
      <c r="AI299" s="27">
        <f t="shared" si="154"/>
        <v>0</v>
      </c>
      <c r="AJ299" s="27">
        <f t="shared" si="155"/>
        <v>0</v>
      </c>
      <c r="AK299" s="26">
        <f>SUM(Tabela4[[#This Row],[1º ano  LP]:[Questionário Contextual Estudante]])</f>
        <v>1318</v>
      </c>
      <c r="AM299">
        <f>IFERROR(IF(VLOOKUP(Tabela4[[#This Row],[Designação]],BW:BX,2,0)="SIM",SUM(AR299:AU299)+(4*(SUM(BH299:BK299))),0),0)</f>
        <v>0</v>
      </c>
      <c r="AN299">
        <f>IFERROR(IF(VLOOKUP(Tabela4[[#This Row],[Designação]],BW:BX,2,0)="SIM",SUM(AV299:BC299)+(4*(SUM(BL299:BS299))),0),0)</f>
        <v>0</v>
      </c>
      <c r="AO299">
        <f>IFERROR(VLOOKUP(Tabela4[[#This Row],[Designação]],BW:BX,2,0),0)</f>
        <v>0</v>
      </c>
      <c r="AP299" t="str">
        <f>IF(Tabela4[[#This Row],[Designação]]=AQ299,"SIM","NÃO")</f>
        <v>SIM</v>
      </c>
      <c r="AQ299" s="38">
        <v>430005</v>
      </c>
      <c r="AR299">
        <v>86</v>
      </c>
      <c r="AS299">
        <v>90</v>
      </c>
      <c r="AT299">
        <v>91</v>
      </c>
      <c r="AU299">
        <v>92</v>
      </c>
      <c r="AV299">
        <v>99</v>
      </c>
      <c r="AW299">
        <v>111</v>
      </c>
      <c r="BD299">
        <v>569</v>
      </c>
      <c r="BF299" t="str">
        <f t="shared" si="156"/>
        <v>sim</v>
      </c>
      <c r="BG299" s="38">
        <v>430005</v>
      </c>
      <c r="BH299">
        <v>3</v>
      </c>
      <c r="BI299">
        <v>3</v>
      </c>
      <c r="BJ299">
        <v>3</v>
      </c>
      <c r="BK299">
        <v>3</v>
      </c>
      <c r="BL299">
        <v>3</v>
      </c>
      <c r="BM299">
        <v>3</v>
      </c>
      <c r="BT299">
        <v>18</v>
      </c>
    </row>
    <row r="300" spans="2:72" x14ac:dyDescent="0.25">
      <c r="B300" s="22">
        <v>4</v>
      </c>
      <c r="C300" s="23">
        <v>430007</v>
      </c>
      <c r="D300" s="24" t="s">
        <v>333</v>
      </c>
      <c r="E300" s="25">
        <f t="shared" si="126"/>
        <v>94</v>
      </c>
      <c r="F300" s="25">
        <f>Tabela4[[#This Row],[1º ano  LP]]</f>
        <v>94</v>
      </c>
      <c r="G300" s="27">
        <f t="shared" si="127"/>
        <v>6</v>
      </c>
      <c r="H300" s="27">
        <f>Tabela4[[#This Row],[1º ano - APLICADOR LP]]</f>
        <v>6</v>
      </c>
      <c r="I300" s="25">
        <f t="shared" si="128"/>
        <v>99</v>
      </c>
      <c r="J300" s="25">
        <f t="shared" si="129"/>
        <v>99</v>
      </c>
      <c r="K300" s="27">
        <f t="shared" si="130"/>
        <v>6</v>
      </c>
      <c r="L300" s="27">
        <f t="shared" si="131"/>
        <v>6</v>
      </c>
      <c r="M300" s="25">
        <f t="shared" si="132"/>
        <v>67</v>
      </c>
      <c r="N300" s="25">
        <f t="shared" si="133"/>
        <v>67</v>
      </c>
      <c r="O300" s="27">
        <f t="shared" si="134"/>
        <v>4</v>
      </c>
      <c r="P300" s="27">
        <f t="shared" si="135"/>
        <v>4</v>
      </c>
      <c r="Q300" s="25">
        <f t="shared" si="136"/>
        <v>66</v>
      </c>
      <c r="R300" s="25">
        <f t="shared" si="137"/>
        <v>66</v>
      </c>
      <c r="S300" s="25">
        <f t="shared" si="138"/>
        <v>102</v>
      </c>
      <c r="T300" s="25">
        <f t="shared" si="139"/>
        <v>102</v>
      </c>
      <c r="U300" s="25">
        <f t="shared" si="140"/>
        <v>79</v>
      </c>
      <c r="V300" s="25">
        <f t="shared" si="141"/>
        <v>79</v>
      </c>
      <c r="W300" s="25">
        <f t="shared" si="142"/>
        <v>0</v>
      </c>
      <c r="X300" s="25">
        <f t="shared" si="143"/>
        <v>0</v>
      </c>
      <c r="Y300" s="25">
        <f t="shared" si="144"/>
        <v>0</v>
      </c>
      <c r="Z300" s="25">
        <f t="shared" si="145"/>
        <v>0</v>
      </c>
      <c r="AA300" s="25">
        <f t="shared" si="146"/>
        <v>0</v>
      </c>
      <c r="AB300" s="25">
        <f t="shared" si="147"/>
        <v>0</v>
      </c>
      <c r="AC300" s="25">
        <f t="shared" si="148"/>
        <v>0</v>
      </c>
      <c r="AD300" s="25">
        <f t="shared" si="149"/>
        <v>0</v>
      </c>
      <c r="AE300" s="25">
        <f t="shared" si="150"/>
        <v>0</v>
      </c>
      <c r="AF300" s="27">
        <f t="shared" si="151"/>
        <v>0</v>
      </c>
      <c r="AG300" s="27">
        <f t="shared" si="152"/>
        <v>0</v>
      </c>
      <c r="AH300" s="27">
        <f t="shared" si="153"/>
        <v>0</v>
      </c>
      <c r="AI300" s="27">
        <f t="shared" si="154"/>
        <v>0</v>
      </c>
      <c r="AJ300" s="27">
        <f t="shared" si="155"/>
        <v>0</v>
      </c>
      <c r="AK300" s="26">
        <f>SUM(Tabela4[[#This Row],[1º ano  LP]:[Questionário Contextual Estudante]])</f>
        <v>1046</v>
      </c>
      <c r="AM300">
        <f>IFERROR(IF(VLOOKUP(Tabela4[[#This Row],[Designação]],BW:BX,2,0)="SIM",SUM(AR300:AU300)+(4*(SUM(BH300:BK300))),0),0)</f>
        <v>0</v>
      </c>
      <c r="AN300">
        <f>IFERROR(IF(VLOOKUP(Tabela4[[#This Row],[Designação]],BW:BX,2,0)="SIM",SUM(AV300:BC300)+(4*(SUM(BL300:BS300))),0),0)</f>
        <v>0</v>
      </c>
      <c r="AO300">
        <f>IFERROR(VLOOKUP(Tabela4[[#This Row],[Designação]],BW:BX,2,0),0)</f>
        <v>0</v>
      </c>
      <c r="AP300" t="str">
        <f>IF(Tabela4[[#This Row],[Designação]]=AQ300,"SIM","NÃO")</f>
        <v>SIM</v>
      </c>
      <c r="AQ300" s="38">
        <v>430007</v>
      </c>
      <c r="AR300">
        <v>82</v>
      </c>
      <c r="AS300">
        <v>87</v>
      </c>
      <c r="AT300">
        <v>59</v>
      </c>
      <c r="AU300">
        <v>58</v>
      </c>
      <c r="AV300">
        <v>90</v>
      </c>
      <c r="AW300">
        <v>71</v>
      </c>
      <c r="BD300">
        <v>447</v>
      </c>
      <c r="BF300" t="str">
        <f t="shared" si="156"/>
        <v>sim</v>
      </c>
      <c r="BG300" s="38">
        <v>430007</v>
      </c>
      <c r="BH300">
        <v>3</v>
      </c>
      <c r="BI300">
        <v>3</v>
      </c>
      <c r="BJ300">
        <v>2</v>
      </c>
      <c r="BK300">
        <v>2</v>
      </c>
      <c r="BL300">
        <v>3</v>
      </c>
      <c r="BM300">
        <v>2</v>
      </c>
      <c r="BT300">
        <v>15</v>
      </c>
    </row>
    <row r="301" spans="2:72" x14ac:dyDescent="0.25">
      <c r="B301" s="22">
        <v>4</v>
      </c>
      <c r="C301" s="23">
        <v>430009</v>
      </c>
      <c r="D301" s="24" t="s">
        <v>334</v>
      </c>
      <c r="E301" s="25">
        <f t="shared" si="126"/>
        <v>59</v>
      </c>
      <c r="F301" s="25">
        <f>Tabela4[[#This Row],[1º ano  LP]]</f>
        <v>59</v>
      </c>
      <c r="G301" s="27">
        <f t="shared" si="127"/>
        <v>4</v>
      </c>
      <c r="H301" s="27">
        <f>Tabela4[[#This Row],[1º ano - APLICADOR LP]]</f>
        <v>4</v>
      </c>
      <c r="I301" s="25">
        <f t="shared" si="128"/>
        <v>168</v>
      </c>
      <c r="J301" s="25">
        <f t="shared" si="129"/>
        <v>168</v>
      </c>
      <c r="K301" s="27">
        <f t="shared" si="130"/>
        <v>10</v>
      </c>
      <c r="L301" s="27">
        <f t="shared" si="131"/>
        <v>10</v>
      </c>
      <c r="M301" s="25">
        <f t="shared" si="132"/>
        <v>106</v>
      </c>
      <c r="N301" s="25">
        <f t="shared" si="133"/>
        <v>106</v>
      </c>
      <c r="O301" s="27">
        <f t="shared" si="134"/>
        <v>6</v>
      </c>
      <c r="P301" s="27">
        <f t="shared" si="135"/>
        <v>6</v>
      </c>
      <c r="Q301" s="25">
        <f t="shared" si="136"/>
        <v>107</v>
      </c>
      <c r="R301" s="25">
        <f t="shared" si="137"/>
        <v>107</v>
      </c>
      <c r="S301" s="25">
        <f t="shared" si="138"/>
        <v>111</v>
      </c>
      <c r="T301" s="25">
        <f t="shared" si="139"/>
        <v>111</v>
      </c>
      <c r="U301" s="25">
        <f t="shared" si="140"/>
        <v>0</v>
      </c>
      <c r="V301" s="25">
        <f t="shared" si="141"/>
        <v>0</v>
      </c>
      <c r="W301" s="25">
        <f t="shared" si="142"/>
        <v>0</v>
      </c>
      <c r="X301" s="25">
        <f t="shared" si="143"/>
        <v>0</v>
      </c>
      <c r="Y301" s="25">
        <f t="shared" si="144"/>
        <v>0</v>
      </c>
      <c r="Z301" s="25">
        <f t="shared" si="145"/>
        <v>0</v>
      </c>
      <c r="AA301" s="25">
        <f t="shared" si="146"/>
        <v>0</v>
      </c>
      <c r="AB301" s="25">
        <f t="shared" si="147"/>
        <v>0</v>
      </c>
      <c r="AC301" s="25">
        <f t="shared" si="148"/>
        <v>0</v>
      </c>
      <c r="AD301" s="25">
        <f t="shared" si="149"/>
        <v>0</v>
      </c>
      <c r="AE301" s="25">
        <f t="shared" si="150"/>
        <v>0</v>
      </c>
      <c r="AF301" s="27">
        <f t="shared" si="151"/>
        <v>0</v>
      </c>
      <c r="AG301" s="27">
        <f t="shared" si="152"/>
        <v>0</v>
      </c>
      <c r="AH301" s="27">
        <f t="shared" si="153"/>
        <v>0</v>
      </c>
      <c r="AI301" s="27">
        <f t="shared" si="154"/>
        <v>0</v>
      </c>
      <c r="AJ301" s="27">
        <f t="shared" si="155"/>
        <v>0</v>
      </c>
      <c r="AK301" s="26">
        <f>SUM(Tabela4[[#This Row],[1º ano  LP]:[Questionário Contextual Estudante]])</f>
        <v>1142</v>
      </c>
      <c r="AM301">
        <f>IFERROR(IF(VLOOKUP(Tabela4[[#This Row],[Designação]],BW:BX,2,0)="SIM",SUM(AR301:AU301)+(4*(SUM(BH301:BK301))),0),0)</f>
        <v>0</v>
      </c>
      <c r="AN301">
        <f>IFERROR(IF(VLOOKUP(Tabela4[[#This Row],[Designação]],BW:BX,2,0)="SIM",SUM(AV301:BC301)+(4*(SUM(BL301:BS301))),0),0)</f>
        <v>0</v>
      </c>
      <c r="AO301">
        <f>IFERROR(VLOOKUP(Tabela4[[#This Row],[Designação]],BW:BX,2,0),0)</f>
        <v>0</v>
      </c>
      <c r="AP301" t="str">
        <f>IF(Tabela4[[#This Row],[Designação]]=AQ301,"SIM","NÃO")</f>
        <v>SIM</v>
      </c>
      <c r="AQ301" s="38">
        <v>430009</v>
      </c>
      <c r="AR301">
        <v>51</v>
      </c>
      <c r="AS301">
        <v>148</v>
      </c>
      <c r="AT301">
        <v>94</v>
      </c>
      <c r="AU301">
        <v>95</v>
      </c>
      <c r="AV301">
        <v>99</v>
      </c>
      <c r="BD301">
        <v>487</v>
      </c>
      <c r="BF301" t="str">
        <f t="shared" si="156"/>
        <v>sim</v>
      </c>
      <c r="BG301" s="38">
        <v>430009</v>
      </c>
      <c r="BH301">
        <v>2</v>
      </c>
      <c r="BI301">
        <v>5</v>
      </c>
      <c r="BJ301">
        <v>3</v>
      </c>
      <c r="BK301">
        <v>3</v>
      </c>
      <c r="BL301">
        <v>3</v>
      </c>
      <c r="BT301">
        <v>16</v>
      </c>
    </row>
    <row r="302" spans="2:72" x14ac:dyDescent="0.25">
      <c r="B302" s="22">
        <v>4</v>
      </c>
      <c r="C302" s="23">
        <v>430010</v>
      </c>
      <c r="D302" s="24" t="s">
        <v>335</v>
      </c>
      <c r="E302" s="25">
        <f t="shared" si="126"/>
        <v>135</v>
      </c>
      <c r="F302" s="25">
        <f>Tabela4[[#This Row],[1º ano  LP]]</f>
        <v>135</v>
      </c>
      <c r="G302" s="27">
        <f t="shared" si="127"/>
        <v>8</v>
      </c>
      <c r="H302" s="27">
        <f>Tabela4[[#This Row],[1º ano - APLICADOR LP]]</f>
        <v>8</v>
      </c>
      <c r="I302" s="25">
        <f t="shared" si="128"/>
        <v>104</v>
      </c>
      <c r="J302" s="25">
        <f t="shared" si="129"/>
        <v>104</v>
      </c>
      <c r="K302" s="27">
        <f t="shared" si="130"/>
        <v>6</v>
      </c>
      <c r="L302" s="27">
        <f t="shared" si="131"/>
        <v>6</v>
      </c>
      <c r="M302" s="25">
        <f t="shared" si="132"/>
        <v>110</v>
      </c>
      <c r="N302" s="25">
        <f t="shared" si="133"/>
        <v>110</v>
      </c>
      <c r="O302" s="27">
        <f t="shared" si="134"/>
        <v>6</v>
      </c>
      <c r="P302" s="27">
        <f t="shared" si="135"/>
        <v>6</v>
      </c>
      <c r="Q302" s="25">
        <f t="shared" si="136"/>
        <v>188</v>
      </c>
      <c r="R302" s="25">
        <f t="shared" si="137"/>
        <v>188</v>
      </c>
      <c r="S302" s="25">
        <f t="shared" si="138"/>
        <v>186</v>
      </c>
      <c r="T302" s="25">
        <f t="shared" si="139"/>
        <v>186</v>
      </c>
      <c r="U302" s="25">
        <f t="shared" si="140"/>
        <v>187</v>
      </c>
      <c r="V302" s="25">
        <f t="shared" si="141"/>
        <v>187</v>
      </c>
      <c r="W302" s="25">
        <f t="shared" si="142"/>
        <v>0</v>
      </c>
      <c r="X302" s="25">
        <f t="shared" si="143"/>
        <v>0</v>
      </c>
      <c r="Y302" s="25">
        <f t="shared" si="144"/>
        <v>0</v>
      </c>
      <c r="Z302" s="25">
        <f t="shared" si="145"/>
        <v>0</v>
      </c>
      <c r="AA302" s="25">
        <f t="shared" si="146"/>
        <v>0</v>
      </c>
      <c r="AB302" s="25">
        <f t="shared" si="147"/>
        <v>0</v>
      </c>
      <c r="AC302" s="25">
        <f t="shared" si="148"/>
        <v>0</v>
      </c>
      <c r="AD302" s="25">
        <f t="shared" si="149"/>
        <v>0</v>
      </c>
      <c r="AE302" s="25">
        <f t="shared" si="150"/>
        <v>0</v>
      </c>
      <c r="AF302" s="27">
        <f t="shared" si="151"/>
        <v>0</v>
      </c>
      <c r="AG302" s="27">
        <f t="shared" si="152"/>
        <v>0</v>
      </c>
      <c r="AH302" s="27">
        <f t="shared" si="153"/>
        <v>0</v>
      </c>
      <c r="AI302" s="27">
        <f t="shared" si="154"/>
        <v>0</v>
      </c>
      <c r="AJ302" s="27">
        <f t="shared" si="155"/>
        <v>0</v>
      </c>
      <c r="AK302" s="26">
        <f>SUM(Tabela4[[#This Row],[1º ano  LP]:[Questionário Contextual Estudante]])</f>
        <v>1860</v>
      </c>
      <c r="AM302">
        <f>IFERROR(IF(VLOOKUP(Tabela4[[#This Row],[Designação]],BW:BX,2,0)="SIM",SUM(AR302:AU302)+(4*(SUM(BH302:BK302))),0),0)</f>
        <v>0</v>
      </c>
      <c r="AN302">
        <f>IFERROR(IF(VLOOKUP(Tabela4[[#This Row],[Designação]],BW:BX,2,0)="SIM",SUM(AV302:BC302)+(4*(SUM(BL302:BS302))),0),0)</f>
        <v>0</v>
      </c>
      <c r="AO302">
        <f>IFERROR(VLOOKUP(Tabela4[[#This Row],[Designação]],BW:BX,2,0),0)</f>
        <v>0</v>
      </c>
      <c r="AP302" t="str">
        <f>IF(Tabela4[[#This Row],[Designação]]=AQ302,"SIM","NÃO")</f>
        <v>SIM</v>
      </c>
      <c r="AQ302" s="38">
        <v>430010</v>
      </c>
      <c r="AR302">
        <v>119</v>
      </c>
      <c r="AS302">
        <v>92</v>
      </c>
      <c r="AT302">
        <v>98</v>
      </c>
      <c r="AU302">
        <v>168</v>
      </c>
      <c r="AV302">
        <v>166</v>
      </c>
      <c r="AW302">
        <v>167</v>
      </c>
      <c r="BD302">
        <v>810</v>
      </c>
      <c r="BF302" t="str">
        <f t="shared" si="156"/>
        <v>sim</v>
      </c>
      <c r="BG302" s="38">
        <v>430010</v>
      </c>
      <c r="BH302">
        <v>4</v>
      </c>
      <c r="BI302">
        <v>3</v>
      </c>
      <c r="BJ302">
        <v>3</v>
      </c>
      <c r="BK302">
        <v>5</v>
      </c>
      <c r="BL302">
        <v>5</v>
      </c>
      <c r="BM302">
        <v>5</v>
      </c>
      <c r="BT302">
        <v>25</v>
      </c>
    </row>
    <row r="303" spans="2:72" x14ac:dyDescent="0.25">
      <c r="B303" s="22">
        <v>4</v>
      </c>
      <c r="C303" s="23">
        <v>430011</v>
      </c>
      <c r="D303" s="24" t="s">
        <v>336</v>
      </c>
      <c r="E303" s="25">
        <f t="shared" si="126"/>
        <v>93</v>
      </c>
      <c r="F303" s="25">
        <f>Tabela4[[#This Row],[1º ano  LP]]</f>
        <v>93</v>
      </c>
      <c r="G303" s="27">
        <f t="shared" si="127"/>
        <v>6</v>
      </c>
      <c r="H303" s="27">
        <f>Tabela4[[#This Row],[1º ano - APLICADOR LP]]</f>
        <v>6</v>
      </c>
      <c r="I303" s="25">
        <f t="shared" si="128"/>
        <v>117</v>
      </c>
      <c r="J303" s="25">
        <f t="shared" si="129"/>
        <v>117</v>
      </c>
      <c r="K303" s="27">
        <f t="shared" si="130"/>
        <v>8</v>
      </c>
      <c r="L303" s="27">
        <f t="shared" si="131"/>
        <v>8</v>
      </c>
      <c r="M303" s="25">
        <f t="shared" si="132"/>
        <v>133</v>
      </c>
      <c r="N303" s="25">
        <f t="shared" si="133"/>
        <v>133</v>
      </c>
      <c r="O303" s="27">
        <f t="shared" si="134"/>
        <v>8</v>
      </c>
      <c r="P303" s="27">
        <f t="shared" si="135"/>
        <v>8</v>
      </c>
      <c r="Q303" s="25">
        <f t="shared" si="136"/>
        <v>0</v>
      </c>
      <c r="R303" s="25">
        <f t="shared" si="137"/>
        <v>0</v>
      </c>
      <c r="S303" s="25">
        <f t="shared" si="138"/>
        <v>0</v>
      </c>
      <c r="T303" s="25">
        <f t="shared" si="139"/>
        <v>0</v>
      </c>
      <c r="U303" s="25">
        <f t="shared" si="140"/>
        <v>0</v>
      </c>
      <c r="V303" s="25">
        <f t="shared" si="141"/>
        <v>0</v>
      </c>
      <c r="W303" s="25">
        <f t="shared" si="142"/>
        <v>0</v>
      </c>
      <c r="X303" s="25">
        <f t="shared" si="143"/>
        <v>0</v>
      </c>
      <c r="Y303" s="25">
        <f t="shared" si="144"/>
        <v>0</v>
      </c>
      <c r="Z303" s="25">
        <f t="shared" si="145"/>
        <v>0</v>
      </c>
      <c r="AA303" s="25">
        <f t="shared" si="146"/>
        <v>0</v>
      </c>
      <c r="AB303" s="25">
        <f t="shared" si="147"/>
        <v>0</v>
      </c>
      <c r="AC303" s="25">
        <f t="shared" si="148"/>
        <v>0</v>
      </c>
      <c r="AD303" s="25">
        <f t="shared" si="149"/>
        <v>0</v>
      </c>
      <c r="AE303" s="25">
        <f t="shared" si="150"/>
        <v>0</v>
      </c>
      <c r="AF303" s="27">
        <f t="shared" si="151"/>
        <v>0</v>
      </c>
      <c r="AG303" s="27">
        <f t="shared" si="152"/>
        <v>0</v>
      </c>
      <c r="AH303" s="27">
        <f t="shared" si="153"/>
        <v>0</v>
      </c>
      <c r="AI303" s="27">
        <f t="shared" si="154"/>
        <v>0</v>
      </c>
      <c r="AJ303" s="27">
        <f t="shared" si="155"/>
        <v>0</v>
      </c>
      <c r="AK303" s="26">
        <f>SUM(Tabela4[[#This Row],[1º ano  LP]:[Questionário Contextual Estudante]])</f>
        <v>730</v>
      </c>
      <c r="AM303">
        <f>IFERROR(IF(VLOOKUP(Tabela4[[#This Row],[Designação]],BW:BX,2,0)="SIM",SUM(AR303:AU303)+(4*(SUM(BH303:BK303))),0),0)</f>
        <v>0</v>
      </c>
      <c r="AN303">
        <f>IFERROR(IF(VLOOKUP(Tabela4[[#This Row],[Designação]],BW:BX,2,0)="SIM",SUM(AV303:BC303)+(4*(SUM(BL303:BS303))),0),0)</f>
        <v>0</v>
      </c>
      <c r="AO303">
        <f>IFERROR(VLOOKUP(Tabela4[[#This Row],[Designação]],BW:BX,2,0),0)</f>
        <v>0</v>
      </c>
      <c r="AP303" t="str">
        <f>IF(Tabela4[[#This Row],[Designação]]=AQ303,"SIM","NÃO")</f>
        <v>SIM</v>
      </c>
      <c r="AQ303" s="38">
        <v>430011</v>
      </c>
      <c r="AR303">
        <v>81</v>
      </c>
      <c r="AS303">
        <v>101</v>
      </c>
      <c r="AT303">
        <v>117</v>
      </c>
      <c r="BD303">
        <v>299</v>
      </c>
      <c r="BF303" t="str">
        <f t="shared" si="156"/>
        <v>sim</v>
      </c>
      <c r="BG303" s="38">
        <v>430011</v>
      </c>
      <c r="BH303">
        <v>3</v>
      </c>
      <c r="BI303">
        <v>4</v>
      </c>
      <c r="BJ303">
        <v>4</v>
      </c>
      <c r="BT303">
        <v>11</v>
      </c>
    </row>
    <row r="304" spans="2:72" x14ac:dyDescent="0.25">
      <c r="B304" s="22">
        <v>4</v>
      </c>
      <c r="C304" s="23">
        <v>430012</v>
      </c>
      <c r="D304" s="24" t="s">
        <v>337</v>
      </c>
      <c r="E304" s="25">
        <f t="shared" si="126"/>
        <v>64</v>
      </c>
      <c r="F304" s="25">
        <f>Tabela4[[#This Row],[1º ano  LP]]</f>
        <v>64</v>
      </c>
      <c r="G304" s="27">
        <f t="shared" si="127"/>
        <v>4</v>
      </c>
      <c r="H304" s="27">
        <f>Tabela4[[#This Row],[1º ano - APLICADOR LP]]</f>
        <v>4</v>
      </c>
      <c r="I304" s="25">
        <f t="shared" si="128"/>
        <v>127</v>
      </c>
      <c r="J304" s="25">
        <f t="shared" si="129"/>
        <v>127</v>
      </c>
      <c r="K304" s="27">
        <f t="shared" si="130"/>
        <v>8</v>
      </c>
      <c r="L304" s="27">
        <f t="shared" si="131"/>
        <v>8</v>
      </c>
      <c r="M304" s="25">
        <f t="shared" si="132"/>
        <v>70</v>
      </c>
      <c r="N304" s="25">
        <f t="shared" si="133"/>
        <v>70</v>
      </c>
      <c r="O304" s="27">
        <f t="shared" si="134"/>
        <v>4</v>
      </c>
      <c r="P304" s="27">
        <f t="shared" si="135"/>
        <v>4</v>
      </c>
      <c r="Q304" s="25">
        <f t="shared" si="136"/>
        <v>52</v>
      </c>
      <c r="R304" s="25">
        <f t="shared" si="137"/>
        <v>52</v>
      </c>
      <c r="S304" s="25">
        <f t="shared" si="138"/>
        <v>35</v>
      </c>
      <c r="T304" s="25">
        <f t="shared" si="139"/>
        <v>35</v>
      </c>
      <c r="U304" s="25">
        <f t="shared" si="140"/>
        <v>0</v>
      </c>
      <c r="V304" s="25">
        <f t="shared" si="141"/>
        <v>0</v>
      </c>
      <c r="W304" s="25">
        <f t="shared" si="142"/>
        <v>0</v>
      </c>
      <c r="X304" s="25">
        <f t="shared" si="143"/>
        <v>0</v>
      </c>
      <c r="Y304" s="25">
        <f t="shared" si="144"/>
        <v>0</v>
      </c>
      <c r="Z304" s="25">
        <f t="shared" si="145"/>
        <v>0</v>
      </c>
      <c r="AA304" s="25">
        <f t="shared" si="146"/>
        <v>0</v>
      </c>
      <c r="AB304" s="25">
        <f t="shared" si="147"/>
        <v>0</v>
      </c>
      <c r="AC304" s="25">
        <f t="shared" si="148"/>
        <v>0</v>
      </c>
      <c r="AD304" s="25">
        <f t="shared" si="149"/>
        <v>0</v>
      </c>
      <c r="AE304" s="25">
        <f t="shared" si="150"/>
        <v>0</v>
      </c>
      <c r="AF304" s="27">
        <f t="shared" si="151"/>
        <v>0</v>
      </c>
      <c r="AG304" s="27">
        <f t="shared" si="152"/>
        <v>0</v>
      </c>
      <c r="AH304" s="27">
        <f t="shared" si="153"/>
        <v>0</v>
      </c>
      <c r="AI304" s="27">
        <f t="shared" si="154"/>
        <v>0</v>
      </c>
      <c r="AJ304" s="27">
        <f t="shared" si="155"/>
        <v>0</v>
      </c>
      <c r="AK304" s="26">
        <f>SUM(Tabela4[[#This Row],[1º ano  LP]:[Questionário Contextual Estudante]])</f>
        <v>728</v>
      </c>
      <c r="AM304">
        <f>IFERROR(IF(VLOOKUP(Tabela4[[#This Row],[Designação]],BW:BX,2,0)="SIM",SUM(AR304:AU304)+(4*(SUM(BH304:BK304))),0),0)</f>
        <v>0</v>
      </c>
      <c r="AN304">
        <f>IFERROR(IF(VLOOKUP(Tabela4[[#This Row],[Designação]],BW:BX,2,0)="SIM",SUM(AV304:BC304)+(4*(SUM(BL304:BS304))),0),0)</f>
        <v>0</v>
      </c>
      <c r="AO304">
        <f>IFERROR(VLOOKUP(Tabela4[[#This Row],[Designação]],BW:BX,2,0),0)</f>
        <v>0</v>
      </c>
      <c r="AP304" t="str">
        <f>IF(Tabela4[[#This Row],[Designação]]=AQ304,"SIM","NÃO")</f>
        <v>SIM</v>
      </c>
      <c r="AQ304" s="38">
        <v>430012</v>
      </c>
      <c r="AR304">
        <v>56</v>
      </c>
      <c r="AS304">
        <v>111</v>
      </c>
      <c r="AT304">
        <v>62</v>
      </c>
      <c r="AU304">
        <v>44</v>
      </c>
      <c r="AV304">
        <v>31</v>
      </c>
      <c r="BD304">
        <v>304</v>
      </c>
      <c r="BF304" t="str">
        <f t="shared" si="156"/>
        <v>sim</v>
      </c>
      <c r="BG304" s="38">
        <v>430012</v>
      </c>
      <c r="BH304">
        <v>2</v>
      </c>
      <c r="BI304">
        <v>4</v>
      </c>
      <c r="BJ304">
        <v>2</v>
      </c>
      <c r="BK304">
        <v>2</v>
      </c>
      <c r="BL304">
        <v>1</v>
      </c>
      <c r="BT304">
        <v>11</v>
      </c>
    </row>
    <row r="305" spans="2:72" x14ac:dyDescent="0.25">
      <c r="B305" s="22">
        <v>4</v>
      </c>
      <c r="C305" s="23">
        <v>430013</v>
      </c>
      <c r="D305" s="24" t="s">
        <v>338</v>
      </c>
      <c r="E305" s="25">
        <f t="shared" si="126"/>
        <v>128</v>
      </c>
      <c r="F305" s="25">
        <f>Tabela4[[#This Row],[1º ano  LP]]</f>
        <v>128</v>
      </c>
      <c r="G305" s="27">
        <f t="shared" si="127"/>
        <v>8</v>
      </c>
      <c r="H305" s="27">
        <f>Tabela4[[#This Row],[1º ano - APLICADOR LP]]</f>
        <v>8</v>
      </c>
      <c r="I305" s="25">
        <f t="shared" si="128"/>
        <v>102</v>
      </c>
      <c r="J305" s="25">
        <f t="shared" si="129"/>
        <v>102</v>
      </c>
      <c r="K305" s="27">
        <f t="shared" si="130"/>
        <v>6</v>
      </c>
      <c r="L305" s="27">
        <f t="shared" si="131"/>
        <v>6</v>
      </c>
      <c r="M305" s="25">
        <f t="shared" si="132"/>
        <v>102</v>
      </c>
      <c r="N305" s="25">
        <f t="shared" si="133"/>
        <v>102</v>
      </c>
      <c r="O305" s="27">
        <f t="shared" si="134"/>
        <v>6</v>
      </c>
      <c r="P305" s="27">
        <f t="shared" si="135"/>
        <v>6</v>
      </c>
      <c r="Q305" s="25">
        <f t="shared" si="136"/>
        <v>100</v>
      </c>
      <c r="R305" s="25">
        <f t="shared" si="137"/>
        <v>100</v>
      </c>
      <c r="S305" s="25">
        <f t="shared" si="138"/>
        <v>68</v>
      </c>
      <c r="T305" s="25">
        <f t="shared" si="139"/>
        <v>68</v>
      </c>
      <c r="U305" s="25">
        <f t="shared" si="140"/>
        <v>62</v>
      </c>
      <c r="V305" s="25">
        <f t="shared" si="141"/>
        <v>62</v>
      </c>
      <c r="W305" s="25">
        <f t="shared" si="142"/>
        <v>0</v>
      </c>
      <c r="X305" s="25">
        <f t="shared" si="143"/>
        <v>0</v>
      </c>
      <c r="Y305" s="25">
        <f t="shared" si="144"/>
        <v>0</v>
      </c>
      <c r="Z305" s="25">
        <f t="shared" si="145"/>
        <v>0</v>
      </c>
      <c r="AA305" s="25">
        <f t="shared" si="146"/>
        <v>0</v>
      </c>
      <c r="AB305" s="25">
        <f t="shared" si="147"/>
        <v>0</v>
      </c>
      <c r="AC305" s="25">
        <f t="shared" si="148"/>
        <v>0</v>
      </c>
      <c r="AD305" s="25">
        <f t="shared" si="149"/>
        <v>0</v>
      </c>
      <c r="AE305" s="25">
        <f t="shared" si="150"/>
        <v>0</v>
      </c>
      <c r="AF305" s="27">
        <f t="shared" si="151"/>
        <v>0</v>
      </c>
      <c r="AG305" s="27">
        <f t="shared" si="152"/>
        <v>0</v>
      </c>
      <c r="AH305" s="27">
        <f t="shared" si="153"/>
        <v>0</v>
      </c>
      <c r="AI305" s="27">
        <f t="shared" si="154"/>
        <v>432</v>
      </c>
      <c r="AJ305" s="27">
        <f t="shared" si="155"/>
        <v>130</v>
      </c>
      <c r="AK305" s="26">
        <f>SUM(Tabela4[[#This Row],[1º ano  LP]:[Questionário Contextual Estudante]])</f>
        <v>1726</v>
      </c>
      <c r="AM305">
        <f>IFERROR(IF(VLOOKUP(Tabela4[[#This Row],[Designação]],BW:BX,2,0)="SIM",SUM(AR305:AU305)+(4*(SUM(BH305:BK305))),0),0)</f>
        <v>432</v>
      </c>
      <c r="AN305">
        <f>IFERROR(IF(VLOOKUP(Tabela4[[#This Row],[Designação]],BW:BX,2,0)="SIM",SUM(AV305:BC305)+(4*(SUM(BL305:BS305))),0),0)</f>
        <v>130</v>
      </c>
      <c r="AO305" t="str">
        <f>IFERROR(VLOOKUP(Tabela4[[#This Row],[Designação]],BW:BX,2,0),0)</f>
        <v>SIM</v>
      </c>
      <c r="AP305" t="str">
        <f>IF(Tabela4[[#This Row],[Designação]]=AQ305,"SIM","NÃO")</f>
        <v>SIM</v>
      </c>
      <c r="AQ305" s="38">
        <v>430013</v>
      </c>
      <c r="AR305">
        <v>112</v>
      </c>
      <c r="AS305">
        <v>90</v>
      </c>
      <c r="AT305">
        <v>90</v>
      </c>
      <c r="AU305">
        <v>88</v>
      </c>
      <c r="AV305">
        <v>60</v>
      </c>
      <c r="AW305">
        <v>54</v>
      </c>
      <c r="BD305">
        <v>494</v>
      </c>
      <c r="BF305" t="str">
        <f t="shared" si="156"/>
        <v>sim</v>
      </c>
      <c r="BG305" s="38">
        <v>430013</v>
      </c>
      <c r="BH305">
        <v>4</v>
      </c>
      <c r="BI305">
        <v>3</v>
      </c>
      <c r="BJ305">
        <v>3</v>
      </c>
      <c r="BK305">
        <v>3</v>
      </c>
      <c r="BL305">
        <v>2</v>
      </c>
      <c r="BM305">
        <v>2</v>
      </c>
      <c r="BT305">
        <v>17</v>
      </c>
    </row>
    <row r="306" spans="2:72" x14ac:dyDescent="0.25">
      <c r="B306" s="22">
        <v>4</v>
      </c>
      <c r="C306" s="23">
        <v>430014</v>
      </c>
      <c r="D306" s="24" t="s">
        <v>339</v>
      </c>
      <c r="E306" s="25">
        <f t="shared" si="126"/>
        <v>54</v>
      </c>
      <c r="F306" s="25">
        <f>Tabela4[[#This Row],[1º ano  LP]]</f>
        <v>54</v>
      </c>
      <c r="G306" s="27">
        <f t="shared" si="127"/>
        <v>4</v>
      </c>
      <c r="H306" s="27">
        <f>Tabela4[[#This Row],[1º ano - APLICADOR LP]]</f>
        <v>4</v>
      </c>
      <c r="I306" s="25">
        <f t="shared" si="128"/>
        <v>66</v>
      </c>
      <c r="J306" s="25">
        <f t="shared" si="129"/>
        <v>66</v>
      </c>
      <c r="K306" s="27">
        <f t="shared" si="130"/>
        <v>4</v>
      </c>
      <c r="L306" s="27">
        <f t="shared" si="131"/>
        <v>4</v>
      </c>
      <c r="M306" s="25">
        <f t="shared" si="132"/>
        <v>68</v>
      </c>
      <c r="N306" s="25">
        <f t="shared" si="133"/>
        <v>68</v>
      </c>
      <c r="O306" s="27">
        <f t="shared" si="134"/>
        <v>4</v>
      </c>
      <c r="P306" s="27">
        <f t="shared" si="135"/>
        <v>4</v>
      </c>
      <c r="Q306" s="25">
        <f t="shared" si="136"/>
        <v>63</v>
      </c>
      <c r="R306" s="25">
        <f t="shared" si="137"/>
        <v>63</v>
      </c>
      <c r="S306" s="25">
        <f t="shared" si="138"/>
        <v>65</v>
      </c>
      <c r="T306" s="25">
        <f t="shared" si="139"/>
        <v>65</v>
      </c>
      <c r="U306" s="25">
        <f t="shared" si="140"/>
        <v>74</v>
      </c>
      <c r="V306" s="25">
        <f t="shared" si="141"/>
        <v>74</v>
      </c>
      <c r="W306" s="25">
        <f t="shared" si="142"/>
        <v>0</v>
      </c>
      <c r="X306" s="25">
        <f t="shared" si="143"/>
        <v>0</v>
      </c>
      <c r="Y306" s="25">
        <f t="shared" si="144"/>
        <v>0</v>
      </c>
      <c r="Z306" s="25">
        <f t="shared" si="145"/>
        <v>0</v>
      </c>
      <c r="AA306" s="25">
        <f t="shared" si="146"/>
        <v>0</v>
      </c>
      <c r="AB306" s="25">
        <f t="shared" si="147"/>
        <v>0</v>
      </c>
      <c r="AC306" s="25">
        <f t="shared" si="148"/>
        <v>0</v>
      </c>
      <c r="AD306" s="25">
        <f t="shared" si="149"/>
        <v>0</v>
      </c>
      <c r="AE306" s="25">
        <f t="shared" si="150"/>
        <v>0</v>
      </c>
      <c r="AF306" s="27">
        <f t="shared" si="151"/>
        <v>0</v>
      </c>
      <c r="AG306" s="27">
        <f t="shared" si="152"/>
        <v>0</v>
      </c>
      <c r="AH306" s="27">
        <f t="shared" si="153"/>
        <v>0</v>
      </c>
      <c r="AI306" s="27">
        <f t="shared" si="154"/>
        <v>0</v>
      </c>
      <c r="AJ306" s="27">
        <f t="shared" si="155"/>
        <v>0</v>
      </c>
      <c r="AK306" s="26">
        <f>SUM(Tabela4[[#This Row],[1º ano  LP]:[Questionário Contextual Estudante]])</f>
        <v>804</v>
      </c>
      <c r="AM306">
        <f>IFERROR(IF(VLOOKUP(Tabela4[[#This Row],[Designação]],BW:BX,2,0)="SIM",SUM(AR306:AU306)+(4*(SUM(BH306:BK306))),0),0)</f>
        <v>0</v>
      </c>
      <c r="AN306">
        <f>IFERROR(IF(VLOOKUP(Tabela4[[#This Row],[Designação]],BW:BX,2,0)="SIM",SUM(AV306:BC306)+(4*(SUM(BL306:BS306))),0),0)</f>
        <v>0</v>
      </c>
      <c r="AO306">
        <f>IFERROR(VLOOKUP(Tabela4[[#This Row],[Designação]],BW:BX,2,0),0)</f>
        <v>0</v>
      </c>
      <c r="AP306" t="str">
        <f>IF(Tabela4[[#This Row],[Designação]]=AQ306,"SIM","NÃO")</f>
        <v>SIM</v>
      </c>
      <c r="AQ306" s="38">
        <v>430014</v>
      </c>
      <c r="AR306">
        <v>46</v>
      </c>
      <c r="AS306">
        <v>58</v>
      </c>
      <c r="AT306">
        <v>60</v>
      </c>
      <c r="AU306">
        <v>55</v>
      </c>
      <c r="AV306">
        <v>57</v>
      </c>
      <c r="AW306">
        <v>66</v>
      </c>
      <c r="BD306">
        <v>342</v>
      </c>
      <c r="BF306" t="str">
        <f t="shared" si="156"/>
        <v>sim</v>
      </c>
      <c r="BG306" s="38">
        <v>430014</v>
      </c>
      <c r="BH306">
        <v>2</v>
      </c>
      <c r="BI306">
        <v>2</v>
      </c>
      <c r="BJ306">
        <v>2</v>
      </c>
      <c r="BK306">
        <v>2</v>
      </c>
      <c r="BL306">
        <v>2</v>
      </c>
      <c r="BM306">
        <v>2</v>
      </c>
      <c r="BT306">
        <v>12</v>
      </c>
    </row>
    <row r="307" spans="2:72" x14ac:dyDescent="0.25">
      <c r="B307" s="22">
        <v>4</v>
      </c>
      <c r="C307" s="23">
        <v>430015</v>
      </c>
      <c r="D307" s="24" t="s">
        <v>340</v>
      </c>
      <c r="E307" s="25">
        <f t="shared" si="126"/>
        <v>67</v>
      </c>
      <c r="F307" s="25">
        <f>Tabela4[[#This Row],[1º ano  LP]]</f>
        <v>67</v>
      </c>
      <c r="G307" s="27">
        <f t="shared" si="127"/>
        <v>4</v>
      </c>
      <c r="H307" s="27">
        <f>Tabela4[[#This Row],[1º ano - APLICADOR LP]]</f>
        <v>4</v>
      </c>
      <c r="I307" s="25">
        <f t="shared" si="128"/>
        <v>68</v>
      </c>
      <c r="J307" s="25">
        <f t="shared" si="129"/>
        <v>68</v>
      </c>
      <c r="K307" s="27">
        <f t="shared" si="130"/>
        <v>4</v>
      </c>
      <c r="L307" s="27">
        <f t="shared" si="131"/>
        <v>4</v>
      </c>
      <c r="M307" s="25">
        <f t="shared" si="132"/>
        <v>71</v>
      </c>
      <c r="N307" s="25">
        <f t="shared" si="133"/>
        <v>71</v>
      </c>
      <c r="O307" s="27">
        <f t="shared" si="134"/>
        <v>4</v>
      </c>
      <c r="P307" s="27">
        <f t="shared" si="135"/>
        <v>4</v>
      </c>
      <c r="Q307" s="25">
        <f t="shared" si="136"/>
        <v>68</v>
      </c>
      <c r="R307" s="25">
        <f t="shared" si="137"/>
        <v>68</v>
      </c>
      <c r="S307" s="25">
        <f t="shared" si="138"/>
        <v>68</v>
      </c>
      <c r="T307" s="25">
        <f t="shared" si="139"/>
        <v>68</v>
      </c>
      <c r="U307" s="25">
        <f t="shared" si="140"/>
        <v>33</v>
      </c>
      <c r="V307" s="25">
        <f t="shared" si="141"/>
        <v>33</v>
      </c>
      <c r="W307" s="25">
        <f t="shared" si="142"/>
        <v>0</v>
      </c>
      <c r="X307" s="25">
        <f t="shared" si="143"/>
        <v>0</v>
      </c>
      <c r="Y307" s="25">
        <f t="shared" si="144"/>
        <v>0</v>
      </c>
      <c r="Z307" s="25">
        <f t="shared" si="145"/>
        <v>0</v>
      </c>
      <c r="AA307" s="25">
        <f t="shared" si="146"/>
        <v>0</v>
      </c>
      <c r="AB307" s="25">
        <f t="shared" si="147"/>
        <v>0</v>
      </c>
      <c r="AC307" s="25">
        <f t="shared" si="148"/>
        <v>0</v>
      </c>
      <c r="AD307" s="25">
        <f t="shared" si="149"/>
        <v>0</v>
      </c>
      <c r="AE307" s="25">
        <f t="shared" si="150"/>
        <v>0</v>
      </c>
      <c r="AF307" s="27">
        <f t="shared" si="151"/>
        <v>0</v>
      </c>
      <c r="AG307" s="27">
        <f t="shared" si="152"/>
        <v>0</v>
      </c>
      <c r="AH307" s="27">
        <f t="shared" si="153"/>
        <v>0</v>
      </c>
      <c r="AI307" s="27">
        <f t="shared" si="154"/>
        <v>0</v>
      </c>
      <c r="AJ307" s="27">
        <f t="shared" si="155"/>
        <v>0</v>
      </c>
      <c r="AK307" s="26">
        <f>SUM(Tabela4[[#This Row],[1º ano  LP]:[Questionário Contextual Estudante]])</f>
        <v>774</v>
      </c>
      <c r="AM307">
        <f>IFERROR(IF(VLOOKUP(Tabela4[[#This Row],[Designação]],BW:BX,2,0)="SIM",SUM(AR307:AU307)+(4*(SUM(BH307:BK307))),0),0)</f>
        <v>0</v>
      </c>
      <c r="AN307">
        <f>IFERROR(IF(VLOOKUP(Tabela4[[#This Row],[Designação]],BW:BX,2,0)="SIM",SUM(AV307:BC307)+(4*(SUM(BL307:BS307))),0),0)</f>
        <v>0</v>
      </c>
      <c r="AO307">
        <f>IFERROR(VLOOKUP(Tabela4[[#This Row],[Designação]],BW:BX,2,0),0)</f>
        <v>0</v>
      </c>
      <c r="AP307" t="str">
        <f>IF(Tabela4[[#This Row],[Designação]]=AQ307,"SIM","NÃO")</f>
        <v>SIM</v>
      </c>
      <c r="AQ307" s="38">
        <v>430015</v>
      </c>
      <c r="AR307">
        <v>59</v>
      </c>
      <c r="AS307">
        <v>60</v>
      </c>
      <c r="AT307">
        <v>63</v>
      </c>
      <c r="AU307">
        <v>60</v>
      </c>
      <c r="AV307">
        <v>60</v>
      </c>
      <c r="AW307">
        <v>29</v>
      </c>
      <c r="BD307">
        <v>331</v>
      </c>
      <c r="BF307" t="str">
        <f t="shared" si="156"/>
        <v>sim</v>
      </c>
      <c r="BG307" s="38">
        <v>430015</v>
      </c>
      <c r="BH307">
        <v>2</v>
      </c>
      <c r="BI307">
        <v>2</v>
      </c>
      <c r="BJ307">
        <v>2</v>
      </c>
      <c r="BK307">
        <v>2</v>
      </c>
      <c r="BL307">
        <v>2</v>
      </c>
      <c r="BM307">
        <v>1</v>
      </c>
      <c r="BT307">
        <v>11</v>
      </c>
    </row>
    <row r="308" spans="2:72" x14ac:dyDescent="0.25">
      <c r="B308" s="22">
        <v>4</v>
      </c>
      <c r="C308" s="23">
        <v>430016</v>
      </c>
      <c r="D308" s="24" t="s">
        <v>341</v>
      </c>
      <c r="E308" s="25">
        <f t="shared" si="126"/>
        <v>0</v>
      </c>
      <c r="F308" s="25">
        <f>Tabela4[[#This Row],[1º ano  LP]]</f>
        <v>0</v>
      </c>
      <c r="G308" s="27">
        <f t="shared" si="127"/>
        <v>0</v>
      </c>
      <c r="H308" s="27">
        <f>Tabela4[[#This Row],[1º ano - APLICADOR LP]]</f>
        <v>0</v>
      </c>
      <c r="I308" s="25">
        <f t="shared" si="128"/>
        <v>0</v>
      </c>
      <c r="J308" s="25">
        <f t="shared" si="129"/>
        <v>0</v>
      </c>
      <c r="K308" s="27">
        <f t="shared" si="130"/>
        <v>0</v>
      </c>
      <c r="L308" s="27">
        <f t="shared" si="131"/>
        <v>0</v>
      </c>
      <c r="M308" s="25">
        <f t="shared" si="132"/>
        <v>0</v>
      </c>
      <c r="N308" s="25">
        <f t="shared" si="133"/>
        <v>0</v>
      </c>
      <c r="O308" s="27">
        <f t="shared" si="134"/>
        <v>0</v>
      </c>
      <c r="P308" s="27">
        <f t="shared" si="135"/>
        <v>0</v>
      </c>
      <c r="Q308" s="25">
        <f t="shared" si="136"/>
        <v>0</v>
      </c>
      <c r="R308" s="25">
        <f t="shared" si="137"/>
        <v>0</v>
      </c>
      <c r="S308" s="25">
        <f t="shared" si="138"/>
        <v>0</v>
      </c>
      <c r="T308" s="25">
        <f t="shared" si="139"/>
        <v>0</v>
      </c>
      <c r="U308" s="25">
        <f t="shared" si="140"/>
        <v>0</v>
      </c>
      <c r="V308" s="25">
        <f t="shared" si="141"/>
        <v>0</v>
      </c>
      <c r="W308" s="25">
        <f t="shared" si="142"/>
        <v>231</v>
      </c>
      <c r="X308" s="25">
        <f t="shared" si="143"/>
        <v>231</v>
      </c>
      <c r="Y308" s="25">
        <f t="shared" si="144"/>
        <v>270</v>
      </c>
      <c r="Z308" s="25">
        <f t="shared" si="145"/>
        <v>270</v>
      </c>
      <c r="AA308" s="25">
        <f t="shared" si="146"/>
        <v>184</v>
      </c>
      <c r="AB308" s="25">
        <f t="shared" si="147"/>
        <v>184</v>
      </c>
      <c r="AC308" s="25">
        <f t="shared" si="148"/>
        <v>0</v>
      </c>
      <c r="AD308" s="25">
        <f t="shared" si="149"/>
        <v>0</v>
      </c>
      <c r="AE308" s="25">
        <f t="shared" si="150"/>
        <v>0</v>
      </c>
      <c r="AF308" s="27">
        <f t="shared" si="151"/>
        <v>0</v>
      </c>
      <c r="AG308" s="27">
        <f t="shared" si="152"/>
        <v>0</v>
      </c>
      <c r="AH308" s="27">
        <f t="shared" si="153"/>
        <v>0</v>
      </c>
      <c r="AI308" s="27">
        <f t="shared" si="154"/>
        <v>0</v>
      </c>
      <c r="AJ308" s="27">
        <f t="shared" si="155"/>
        <v>0</v>
      </c>
      <c r="AK308" s="26">
        <f>SUM(Tabela4[[#This Row],[1º ano  LP]:[Questionário Contextual Estudante]])</f>
        <v>1370</v>
      </c>
      <c r="AM308">
        <f>IFERROR(IF(VLOOKUP(Tabela4[[#This Row],[Designação]],BW:BX,2,0)="SIM",SUM(AR308:AU308)+(4*(SUM(BH308:BK308))),0),0)</f>
        <v>0</v>
      </c>
      <c r="AN308">
        <f>IFERROR(IF(VLOOKUP(Tabela4[[#This Row],[Designação]],BW:BX,2,0)="SIM",SUM(AV308:BC308)+(4*(SUM(BL308:BS308))),0),0)</f>
        <v>0</v>
      </c>
      <c r="AO308">
        <f>IFERROR(VLOOKUP(Tabela4[[#This Row],[Designação]],BW:BX,2,0),0)</f>
        <v>0</v>
      </c>
      <c r="AP308" t="str">
        <f>IF(Tabela4[[#This Row],[Designação]]=AQ308,"SIM","NÃO")</f>
        <v>SIM</v>
      </c>
      <c r="AQ308" s="38">
        <v>430016</v>
      </c>
      <c r="AX308">
        <v>207</v>
      </c>
      <c r="AY308">
        <v>242</v>
      </c>
      <c r="AZ308">
        <v>164</v>
      </c>
      <c r="BD308">
        <v>613</v>
      </c>
      <c r="BF308" t="str">
        <f t="shared" si="156"/>
        <v>sim</v>
      </c>
      <c r="BG308" s="38">
        <v>430016</v>
      </c>
      <c r="BN308">
        <v>6</v>
      </c>
      <c r="BO308">
        <v>7</v>
      </c>
      <c r="BP308">
        <v>5</v>
      </c>
      <c r="BT308">
        <v>18</v>
      </c>
    </row>
    <row r="309" spans="2:72" x14ac:dyDescent="0.25">
      <c r="B309" s="22">
        <v>4</v>
      </c>
      <c r="C309" s="23">
        <v>430018</v>
      </c>
      <c r="D309" s="24" t="s">
        <v>342</v>
      </c>
      <c r="E309" s="25">
        <f t="shared" si="126"/>
        <v>30</v>
      </c>
      <c r="F309" s="25">
        <f>Tabela4[[#This Row],[1º ano  LP]]</f>
        <v>30</v>
      </c>
      <c r="G309" s="27">
        <f t="shared" si="127"/>
        <v>2</v>
      </c>
      <c r="H309" s="27">
        <f>Tabela4[[#This Row],[1º ano - APLICADOR LP]]</f>
        <v>2</v>
      </c>
      <c r="I309" s="25">
        <f t="shared" si="128"/>
        <v>103</v>
      </c>
      <c r="J309" s="25">
        <f t="shared" si="129"/>
        <v>103</v>
      </c>
      <c r="K309" s="27">
        <f t="shared" si="130"/>
        <v>6</v>
      </c>
      <c r="L309" s="27">
        <f t="shared" si="131"/>
        <v>6</v>
      </c>
      <c r="M309" s="25">
        <f t="shared" si="132"/>
        <v>105</v>
      </c>
      <c r="N309" s="25">
        <f t="shared" si="133"/>
        <v>105</v>
      </c>
      <c r="O309" s="27">
        <f t="shared" si="134"/>
        <v>6</v>
      </c>
      <c r="P309" s="27">
        <f t="shared" si="135"/>
        <v>6</v>
      </c>
      <c r="Q309" s="25">
        <f t="shared" si="136"/>
        <v>39</v>
      </c>
      <c r="R309" s="25">
        <f t="shared" si="137"/>
        <v>39</v>
      </c>
      <c r="S309" s="25">
        <f t="shared" si="138"/>
        <v>104</v>
      </c>
      <c r="T309" s="25">
        <f t="shared" si="139"/>
        <v>104</v>
      </c>
      <c r="U309" s="25">
        <f t="shared" si="140"/>
        <v>0</v>
      </c>
      <c r="V309" s="25">
        <f t="shared" si="141"/>
        <v>0</v>
      </c>
      <c r="W309" s="25">
        <f t="shared" si="142"/>
        <v>0</v>
      </c>
      <c r="X309" s="25">
        <f t="shared" si="143"/>
        <v>0</v>
      </c>
      <c r="Y309" s="25">
        <f t="shared" si="144"/>
        <v>0</v>
      </c>
      <c r="Z309" s="25">
        <f t="shared" si="145"/>
        <v>0</v>
      </c>
      <c r="AA309" s="25">
        <f t="shared" si="146"/>
        <v>0</v>
      </c>
      <c r="AB309" s="25">
        <f t="shared" si="147"/>
        <v>0</v>
      </c>
      <c r="AC309" s="25">
        <f t="shared" si="148"/>
        <v>0</v>
      </c>
      <c r="AD309" s="25">
        <f t="shared" si="149"/>
        <v>0</v>
      </c>
      <c r="AE309" s="25">
        <f t="shared" si="150"/>
        <v>0</v>
      </c>
      <c r="AF309" s="27">
        <f t="shared" si="151"/>
        <v>0</v>
      </c>
      <c r="AG309" s="27">
        <f t="shared" si="152"/>
        <v>0</v>
      </c>
      <c r="AH309" s="27">
        <f t="shared" si="153"/>
        <v>0</v>
      </c>
      <c r="AI309" s="27">
        <f t="shared" si="154"/>
        <v>277</v>
      </c>
      <c r="AJ309" s="27">
        <f t="shared" si="155"/>
        <v>104</v>
      </c>
      <c r="AK309" s="26">
        <f>SUM(Tabela4[[#This Row],[1º ano  LP]:[Questionário Contextual Estudante]])</f>
        <v>1171</v>
      </c>
      <c r="AM309">
        <f>IFERROR(IF(VLOOKUP(Tabela4[[#This Row],[Designação]],BW:BX,2,0)="SIM",SUM(AR309:AU309)+(4*(SUM(BH309:BK309))),0),0)</f>
        <v>277</v>
      </c>
      <c r="AN309">
        <f>IFERROR(IF(VLOOKUP(Tabela4[[#This Row],[Designação]],BW:BX,2,0)="SIM",SUM(AV309:BC309)+(4*(SUM(BL309:BS309))),0),0)</f>
        <v>104</v>
      </c>
      <c r="AO309" t="str">
        <f>IFERROR(VLOOKUP(Tabela4[[#This Row],[Designação]],BW:BX,2,0),0)</f>
        <v>SIM</v>
      </c>
      <c r="AP309" t="str">
        <f>IF(Tabela4[[#This Row],[Designação]]=AQ309,"SIM","NÃO")</f>
        <v>SIM</v>
      </c>
      <c r="AQ309" s="38">
        <v>430018</v>
      </c>
      <c r="AR309">
        <v>26</v>
      </c>
      <c r="AS309">
        <v>91</v>
      </c>
      <c r="AT309">
        <v>93</v>
      </c>
      <c r="AU309">
        <v>35</v>
      </c>
      <c r="AV309">
        <v>92</v>
      </c>
      <c r="BD309">
        <v>337</v>
      </c>
      <c r="BF309" t="str">
        <f t="shared" si="156"/>
        <v>sim</v>
      </c>
      <c r="BG309" s="38">
        <v>430018</v>
      </c>
      <c r="BH309">
        <v>1</v>
      </c>
      <c r="BI309">
        <v>3</v>
      </c>
      <c r="BJ309">
        <v>3</v>
      </c>
      <c r="BK309">
        <v>1</v>
      </c>
      <c r="BL309">
        <v>3</v>
      </c>
      <c r="BT309">
        <v>11</v>
      </c>
    </row>
    <row r="310" spans="2:72" x14ac:dyDescent="0.25">
      <c r="B310" s="22">
        <v>4</v>
      </c>
      <c r="C310" s="23">
        <v>430019</v>
      </c>
      <c r="D310" s="24" t="s">
        <v>343</v>
      </c>
      <c r="E310" s="25">
        <f t="shared" si="126"/>
        <v>0</v>
      </c>
      <c r="F310" s="25">
        <f>Tabela4[[#This Row],[1º ano  LP]]</f>
        <v>0</v>
      </c>
      <c r="G310" s="27">
        <f t="shared" si="127"/>
        <v>0</v>
      </c>
      <c r="H310" s="27">
        <f>Tabela4[[#This Row],[1º ano - APLICADOR LP]]</f>
        <v>0</v>
      </c>
      <c r="I310" s="25">
        <f t="shared" si="128"/>
        <v>0</v>
      </c>
      <c r="J310" s="25">
        <f t="shared" si="129"/>
        <v>0</v>
      </c>
      <c r="K310" s="27">
        <f t="shared" si="130"/>
        <v>0</v>
      </c>
      <c r="L310" s="27">
        <f t="shared" si="131"/>
        <v>0</v>
      </c>
      <c r="M310" s="25">
        <f t="shared" si="132"/>
        <v>0</v>
      </c>
      <c r="N310" s="25">
        <f t="shared" si="133"/>
        <v>0</v>
      </c>
      <c r="O310" s="27">
        <f t="shared" si="134"/>
        <v>0</v>
      </c>
      <c r="P310" s="27">
        <f t="shared" si="135"/>
        <v>0</v>
      </c>
      <c r="Q310" s="25">
        <f t="shared" si="136"/>
        <v>0</v>
      </c>
      <c r="R310" s="25">
        <f t="shared" si="137"/>
        <v>0</v>
      </c>
      <c r="S310" s="25">
        <f t="shared" si="138"/>
        <v>0</v>
      </c>
      <c r="T310" s="25">
        <f t="shared" si="139"/>
        <v>0</v>
      </c>
      <c r="U310" s="25">
        <f t="shared" si="140"/>
        <v>118</v>
      </c>
      <c r="V310" s="25">
        <f t="shared" si="141"/>
        <v>118</v>
      </c>
      <c r="W310" s="25">
        <f t="shared" si="142"/>
        <v>129</v>
      </c>
      <c r="X310" s="25">
        <f t="shared" si="143"/>
        <v>129</v>
      </c>
      <c r="Y310" s="25">
        <f t="shared" si="144"/>
        <v>111</v>
      </c>
      <c r="Z310" s="25">
        <f t="shared" si="145"/>
        <v>111</v>
      </c>
      <c r="AA310" s="25">
        <f t="shared" si="146"/>
        <v>79</v>
      </c>
      <c r="AB310" s="25">
        <f t="shared" si="147"/>
        <v>79</v>
      </c>
      <c r="AC310" s="25">
        <f t="shared" si="148"/>
        <v>28</v>
      </c>
      <c r="AD310" s="25">
        <f t="shared" si="149"/>
        <v>28</v>
      </c>
      <c r="AE310" s="25">
        <f t="shared" si="150"/>
        <v>28</v>
      </c>
      <c r="AF310" s="27">
        <f t="shared" si="151"/>
        <v>28</v>
      </c>
      <c r="AG310" s="27">
        <f t="shared" si="152"/>
        <v>0</v>
      </c>
      <c r="AH310" s="27">
        <f t="shared" si="153"/>
        <v>0</v>
      </c>
      <c r="AI310" s="27">
        <f t="shared" si="154"/>
        <v>0</v>
      </c>
      <c r="AJ310" s="27">
        <f t="shared" si="155"/>
        <v>0</v>
      </c>
      <c r="AK310" s="26">
        <f>SUM(Tabela4[[#This Row],[1º ano  LP]:[Questionário Contextual Estudante]])</f>
        <v>986</v>
      </c>
      <c r="AM310">
        <f>IFERROR(IF(VLOOKUP(Tabela4[[#This Row],[Designação]],BW:BX,2,0)="SIM",SUM(AR310:AU310)+(4*(SUM(BH310:BK310))),0),0)</f>
        <v>0</v>
      </c>
      <c r="AN310">
        <f>IFERROR(IF(VLOOKUP(Tabela4[[#This Row],[Designação]],BW:BX,2,0)="SIM",SUM(AV310:BC310)+(4*(SUM(BL310:BS310))),0),0)</f>
        <v>0</v>
      </c>
      <c r="AO310">
        <f>IFERROR(VLOOKUP(Tabela4[[#This Row],[Designação]],BW:BX,2,0),0)</f>
        <v>0</v>
      </c>
      <c r="AP310" t="str">
        <f>IF(Tabela4[[#This Row],[Designação]]=AQ310,"SIM","NÃO")</f>
        <v>SIM</v>
      </c>
      <c r="AQ310" s="38">
        <v>430019</v>
      </c>
      <c r="AW310">
        <v>106</v>
      </c>
      <c r="AX310">
        <v>117</v>
      </c>
      <c r="AY310">
        <v>99</v>
      </c>
      <c r="AZ310">
        <v>71</v>
      </c>
      <c r="BA310">
        <v>24</v>
      </c>
      <c r="BB310">
        <v>24</v>
      </c>
      <c r="BD310">
        <v>441</v>
      </c>
      <c r="BF310" t="str">
        <f t="shared" si="156"/>
        <v>sim</v>
      </c>
      <c r="BG310" s="38">
        <v>430019</v>
      </c>
      <c r="BM310">
        <v>3</v>
      </c>
      <c r="BN310">
        <v>3</v>
      </c>
      <c r="BO310">
        <v>3</v>
      </c>
      <c r="BP310">
        <v>2</v>
      </c>
      <c r="BQ310">
        <v>1</v>
      </c>
      <c r="BR310">
        <v>1</v>
      </c>
      <c r="BT310">
        <v>13</v>
      </c>
    </row>
    <row r="311" spans="2:72" x14ac:dyDescent="0.25">
      <c r="B311" s="22">
        <v>4</v>
      </c>
      <c r="C311" s="23">
        <v>430020</v>
      </c>
      <c r="D311" s="24" t="s">
        <v>344</v>
      </c>
      <c r="E311" s="25">
        <f t="shared" si="126"/>
        <v>172</v>
      </c>
      <c r="F311" s="25">
        <f>Tabela4[[#This Row],[1º ano  LP]]</f>
        <v>172</v>
      </c>
      <c r="G311" s="27">
        <f t="shared" si="127"/>
        <v>10</v>
      </c>
      <c r="H311" s="27">
        <f>Tabela4[[#This Row],[1º ano - APLICADOR LP]]</f>
        <v>10</v>
      </c>
      <c r="I311" s="25">
        <f t="shared" si="128"/>
        <v>70</v>
      </c>
      <c r="J311" s="25">
        <f t="shared" si="129"/>
        <v>70</v>
      </c>
      <c r="K311" s="27">
        <f t="shared" si="130"/>
        <v>4</v>
      </c>
      <c r="L311" s="27">
        <f t="shared" si="131"/>
        <v>4</v>
      </c>
      <c r="M311" s="25">
        <f t="shared" si="132"/>
        <v>142</v>
      </c>
      <c r="N311" s="25">
        <f t="shared" si="133"/>
        <v>142</v>
      </c>
      <c r="O311" s="27">
        <f t="shared" si="134"/>
        <v>8</v>
      </c>
      <c r="P311" s="27">
        <f t="shared" si="135"/>
        <v>8</v>
      </c>
      <c r="Q311" s="25">
        <f t="shared" si="136"/>
        <v>258</v>
      </c>
      <c r="R311" s="25">
        <f t="shared" si="137"/>
        <v>258</v>
      </c>
      <c r="S311" s="25">
        <f t="shared" si="138"/>
        <v>192</v>
      </c>
      <c r="T311" s="25">
        <f t="shared" si="139"/>
        <v>192</v>
      </c>
      <c r="U311" s="25">
        <f t="shared" si="140"/>
        <v>0</v>
      </c>
      <c r="V311" s="25">
        <f t="shared" si="141"/>
        <v>0</v>
      </c>
      <c r="W311" s="25">
        <f t="shared" si="142"/>
        <v>0</v>
      </c>
      <c r="X311" s="25">
        <f t="shared" si="143"/>
        <v>0</v>
      </c>
      <c r="Y311" s="25">
        <f t="shared" si="144"/>
        <v>0</v>
      </c>
      <c r="Z311" s="25">
        <f t="shared" si="145"/>
        <v>0</v>
      </c>
      <c r="AA311" s="25">
        <f t="shared" si="146"/>
        <v>0</v>
      </c>
      <c r="AB311" s="25">
        <f t="shared" si="147"/>
        <v>0</v>
      </c>
      <c r="AC311" s="25">
        <f t="shared" si="148"/>
        <v>0</v>
      </c>
      <c r="AD311" s="25">
        <f t="shared" si="149"/>
        <v>0</v>
      </c>
      <c r="AE311" s="25">
        <f t="shared" si="150"/>
        <v>0</v>
      </c>
      <c r="AF311" s="27">
        <f t="shared" si="151"/>
        <v>0</v>
      </c>
      <c r="AG311" s="27">
        <f t="shared" si="152"/>
        <v>0</v>
      </c>
      <c r="AH311" s="27">
        <f t="shared" si="153"/>
        <v>0</v>
      </c>
      <c r="AI311" s="27">
        <f t="shared" si="154"/>
        <v>0</v>
      </c>
      <c r="AJ311" s="27">
        <f t="shared" si="155"/>
        <v>0</v>
      </c>
      <c r="AK311" s="26">
        <f>SUM(Tabela4[[#This Row],[1º ano  LP]:[Questionário Contextual Estudante]])</f>
        <v>1712</v>
      </c>
      <c r="AM311">
        <f>IFERROR(IF(VLOOKUP(Tabela4[[#This Row],[Designação]],BW:BX,2,0)="SIM",SUM(AR311:AU311)+(4*(SUM(BH311:BK311))),0),0)</f>
        <v>0</v>
      </c>
      <c r="AN311">
        <f>IFERROR(IF(VLOOKUP(Tabela4[[#This Row],[Designação]],BW:BX,2,0)="SIM",SUM(AV311:BC311)+(4*(SUM(BL311:BS311))),0),0)</f>
        <v>0</v>
      </c>
      <c r="AO311">
        <f>IFERROR(VLOOKUP(Tabela4[[#This Row],[Designação]],BW:BX,2,0),0)</f>
        <v>0</v>
      </c>
      <c r="AP311" t="str">
        <f>IF(Tabela4[[#This Row],[Designação]]=AQ311,"SIM","NÃO")</f>
        <v>SIM</v>
      </c>
      <c r="AQ311" s="38">
        <v>430020</v>
      </c>
      <c r="AR311">
        <v>152</v>
      </c>
      <c r="AS311">
        <v>62</v>
      </c>
      <c r="AT311">
        <v>126</v>
      </c>
      <c r="AU311">
        <v>230</v>
      </c>
      <c r="AV311">
        <v>172</v>
      </c>
      <c r="BD311">
        <v>742</v>
      </c>
      <c r="BF311" t="str">
        <f t="shared" si="156"/>
        <v>sim</v>
      </c>
      <c r="BG311" s="38">
        <v>430020</v>
      </c>
      <c r="BH311">
        <v>5</v>
      </c>
      <c r="BI311">
        <v>2</v>
      </c>
      <c r="BJ311">
        <v>4</v>
      </c>
      <c r="BK311">
        <v>7</v>
      </c>
      <c r="BL311">
        <v>5</v>
      </c>
      <c r="BT311">
        <v>23</v>
      </c>
    </row>
    <row r="312" spans="2:72" x14ac:dyDescent="0.25">
      <c r="B312" s="22">
        <v>4</v>
      </c>
      <c r="C312" s="23">
        <v>430201</v>
      </c>
      <c r="D312" s="24" t="s">
        <v>345</v>
      </c>
      <c r="E312" s="25">
        <f t="shared" si="126"/>
        <v>138</v>
      </c>
      <c r="F312" s="25">
        <f>Tabela4[[#This Row],[1º ano  LP]]</f>
        <v>138</v>
      </c>
      <c r="G312" s="27">
        <f t="shared" si="127"/>
        <v>8</v>
      </c>
      <c r="H312" s="27">
        <f>Tabela4[[#This Row],[1º ano - APLICADOR LP]]</f>
        <v>8</v>
      </c>
      <c r="I312" s="25">
        <f t="shared" si="128"/>
        <v>141</v>
      </c>
      <c r="J312" s="25">
        <f t="shared" si="129"/>
        <v>141</v>
      </c>
      <c r="K312" s="27">
        <f t="shared" si="130"/>
        <v>8</v>
      </c>
      <c r="L312" s="27">
        <f t="shared" si="131"/>
        <v>8</v>
      </c>
      <c r="M312" s="25">
        <f t="shared" si="132"/>
        <v>108</v>
      </c>
      <c r="N312" s="25">
        <f t="shared" si="133"/>
        <v>108</v>
      </c>
      <c r="O312" s="27">
        <f t="shared" si="134"/>
        <v>6</v>
      </c>
      <c r="P312" s="27">
        <f t="shared" si="135"/>
        <v>6</v>
      </c>
      <c r="Q312" s="25">
        <f t="shared" si="136"/>
        <v>115</v>
      </c>
      <c r="R312" s="25">
        <f t="shared" si="137"/>
        <v>115</v>
      </c>
      <c r="S312" s="25">
        <f t="shared" si="138"/>
        <v>116</v>
      </c>
      <c r="T312" s="25">
        <f t="shared" si="139"/>
        <v>116</v>
      </c>
      <c r="U312" s="25">
        <f t="shared" si="140"/>
        <v>0</v>
      </c>
      <c r="V312" s="25">
        <f t="shared" si="141"/>
        <v>0</v>
      </c>
      <c r="W312" s="25">
        <f t="shared" si="142"/>
        <v>0</v>
      </c>
      <c r="X312" s="25">
        <f t="shared" si="143"/>
        <v>0</v>
      </c>
      <c r="Y312" s="25">
        <f t="shared" si="144"/>
        <v>0</v>
      </c>
      <c r="Z312" s="25">
        <f t="shared" si="145"/>
        <v>0</v>
      </c>
      <c r="AA312" s="25">
        <f t="shared" si="146"/>
        <v>0</v>
      </c>
      <c r="AB312" s="25">
        <f t="shared" si="147"/>
        <v>0</v>
      </c>
      <c r="AC312" s="25">
        <f t="shared" si="148"/>
        <v>0</v>
      </c>
      <c r="AD312" s="25">
        <f t="shared" si="149"/>
        <v>0</v>
      </c>
      <c r="AE312" s="25">
        <f t="shared" si="150"/>
        <v>0</v>
      </c>
      <c r="AF312" s="27">
        <f t="shared" si="151"/>
        <v>0</v>
      </c>
      <c r="AG312" s="27">
        <f t="shared" si="152"/>
        <v>0</v>
      </c>
      <c r="AH312" s="27">
        <f t="shared" si="153"/>
        <v>0</v>
      </c>
      <c r="AI312" s="27">
        <f t="shared" si="154"/>
        <v>0</v>
      </c>
      <c r="AJ312" s="27">
        <f t="shared" si="155"/>
        <v>0</v>
      </c>
      <c r="AK312" s="26">
        <f>SUM(Tabela4[[#This Row],[1º ano  LP]:[Questionário Contextual Estudante]])</f>
        <v>1280</v>
      </c>
      <c r="AM312">
        <f>IFERROR(IF(VLOOKUP(Tabela4[[#This Row],[Designação]],BW:BX,2,0)="SIM",SUM(AR312:AU312)+(4*(SUM(BH312:BK312))),0),0)</f>
        <v>0</v>
      </c>
      <c r="AN312">
        <f>IFERROR(IF(VLOOKUP(Tabela4[[#This Row],[Designação]],BW:BX,2,0)="SIM",SUM(AV312:BC312)+(4*(SUM(BL312:BS312))),0),0)</f>
        <v>0</v>
      </c>
      <c r="AO312">
        <f>IFERROR(VLOOKUP(Tabela4[[#This Row],[Designação]],BW:BX,2,0),0)</f>
        <v>0</v>
      </c>
      <c r="AP312" t="str">
        <f>IF(Tabela4[[#This Row],[Designação]]=AQ312,"SIM","NÃO")</f>
        <v>SIM</v>
      </c>
      <c r="AQ312" s="38">
        <v>430201</v>
      </c>
      <c r="AR312">
        <v>122</v>
      </c>
      <c r="AS312">
        <v>125</v>
      </c>
      <c r="AT312">
        <v>96</v>
      </c>
      <c r="AU312">
        <v>103</v>
      </c>
      <c r="AV312">
        <v>104</v>
      </c>
      <c r="BD312">
        <v>550</v>
      </c>
      <c r="BF312" t="str">
        <f t="shared" si="156"/>
        <v>sim</v>
      </c>
      <c r="BG312" s="38">
        <v>430201</v>
      </c>
      <c r="BH312">
        <v>4</v>
      </c>
      <c r="BI312">
        <v>4</v>
      </c>
      <c r="BJ312">
        <v>3</v>
      </c>
      <c r="BK312">
        <v>3</v>
      </c>
      <c r="BL312">
        <v>3</v>
      </c>
      <c r="BT312">
        <v>17</v>
      </c>
    </row>
    <row r="313" spans="2:72" x14ac:dyDescent="0.25">
      <c r="B313" s="22">
        <v>4</v>
      </c>
      <c r="C313" s="23">
        <v>430204</v>
      </c>
      <c r="D313" s="24" t="s">
        <v>346</v>
      </c>
      <c r="E313" s="25">
        <f t="shared" si="126"/>
        <v>0</v>
      </c>
      <c r="F313" s="25">
        <f>Tabela4[[#This Row],[1º ano  LP]]</f>
        <v>0</v>
      </c>
      <c r="G313" s="27">
        <f t="shared" si="127"/>
        <v>0</v>
      </c>
      <c r="H313" s="27">
        <f>Tabela4[[#This Row],[1º ano - APLICADOR LP]]</f>
        <v>0</v>
      </c>
      <c r="I313" s="25">
        <f t="shared" si="128"/>
        <v>0</v>
      </c>
      <c r="J313" s="25">
        <f t="shared" si="129"/>
        <v>0</v>
      </c>
      <c r="K313" s="27">
        <f t="shared" si="130"/>
        <v>0</v>
      </c>
      <c r="L313" s="27">
        <f t="shared" si="131"/>
        <v>0</v>
      </c>
      <c r="M313" s="25">
        <f t="shared" si="132"/>
        <v>0</v>
      </c>
      <c r="N313" s="25">
        <f t="shared" si="133"/>
        <v>0</v>
      </c>
      <c r="O313" s="27">
        <f t="shared" si="134"/>
        <v>0</v>
      </c>
      <c r="P313" s="27">
        <f t="shared" si="135"/>
        <v>0</v>
      </c>
      <c r="Q313" s="25">
        <f t="shared" si="136"/>
        <v>0</v>
      </c>
      <c r="R313" s="25">
        <f t="shared" si="137"/>
        <v>0</v>
      </c>
      <c r="S313" s="25">
        <f t="shared" si="138"/>
        <v>0</v>
      </c>
      <c r="T313" s="25">
        <f t="shared" si="139"/>
        <v>0</v>
      </c>
      <c r="U313" s="25">
        <f t="shared" si="140"/>
        <v>79</v>
      </c>
      <c r="V313" s="25">
        <f t="shared" si="141"/>
        <v>79</v>
      </c>
      <c r="W313" s="25">
        <f t="shared" si="142"/>
        <v>187</v>
      </c>
      <c r="X313" s="25">
        <f t="shared" si="143"/>
        <v>187</v>
      </c>
      <c r="Y313" s="25">
        <f t="shared" si="144"/>
        <v>137</v>
      </c>
      <c r="Z313" s="25">
        <f t="shared" si="145"/>
        <v>137</v>
      </c>
      <c r="AA313" s="25">
        <f t="shared" si="146"/>
        <v>174</v>
      </c>
      <c r="AB313" s="25">
        <f t="shared" si="147"/>
        <v>174</v>
      </c>
      <c r="AC313" s="25">
        <f t="shared" si="148"/>
        <v>41</v>
      </c>
      <c r="AD313" s="25">
        <f t="shared" si="149"/>
        <v>41</v>
      </c>
      <c r="AE313" s="25">
        <f t="shared" si="150"/>
        <v>61</v>
      </c>
      <c r="AF313" s="27">
        <f t="shared" si="151"/>
        <v>61</v>
      </c>
      <c r="AG313" s="27">
        <f t="shared" si="152"/>
        <v>40</v>
      </c>
      <c r="AH313" s="27">
        <f t="shared" si="153"/>
        <v>40</v>
      </c>
      <c r="AI313" s="27">
        <f t="shared" si="154"/>
        <v>0</v>
      </c>
      <c r="AJ313" s="27">
        <f t="shared" si="155"/>
        <v>0</v>
      </c>
      <c r="AK313" s="26">
        <f>SUM(Tabela4[[#This Row],[1º ano  LP]:[Questionário Contextual Estudante]])</f>
        <v>1438</v>
      </c>
      <c r="AM313">
        <f>IFERROR(IF(VLOOKUP(Tabela4[[#This Row],[Designação]],BW:BX,2,0)="SIM",SUM(AR313:AU313)+(4*(SUM(BH313:BK313))),0),0)</f>
        <v>0</v>
      </c>
      <c r="AN313">
        <f>IFERROR(IF(VLOOKUP(Tabela4[[#This Row],[Designação]],BW:BX,2,0)="SIM",SUM(AV313:BC313)+(4*(SUM(BL313:BS313))),0),0)</f>
        <v>0</v>
      </c>
      <c r="AO313">
        <f>IFERROR(VLOOKUP(Tabela4[[#This Row],[Designação]],BW:BX,2,0),0)</f>
        <v>0</v>
      </c>
      <c r="AP313" t="str">
        <f>IF(Tabela4[[#This Row],[Designação]]=AQ313,"SIM","NÃO")</f>
        <v>SIM</v>
      </c>
      <c r="AQ313" s="38">
        <v>430204</v>
      </c>
      <c r="AW313">
        <v>71</v>
      </c>
      <c r="AX313">
        <v>171</v>
      </c>
      <c r="AY313">
        <v>125</v>
      </c>
      <c r="AZ313">
        <v>158</v>
      </c>
      <c r="BA313">
        <v>37</v>
      </c>
      <c r="BB313">
        <v>53</v>
      </c>
      <c r="BC313">
        <v>36</v>
      </c>
      <c r="BD313">
        <v>651</v>
      </c>
      <c r="BF313" t="str">
        <f t="shared" si="156"/>
        <v>sim</v>
      </c>
      <c r="BG313" s="38">
        <v>430204</v>
      </c>
      <c r="BM313">
        <v>2</v>
      </c>
      <c r="BN313">
        <v>4</v>
      </c>
      <c r="BO313">
        <v>3</v>
      </c>
      <c r="BP313">
        <v>4</v>
      </c>
      <c r="BQ313">
        <v>1</v>
      </c>
      <c r="BR313">
        <v>2</v>
      </c>
      <c r="BS313">
        <v>1</v>
      </c>
      <c r="BT313">
        <v>17</v>
      </c>
    </row>
    <row r="314" spans="2:72" x14ac:dyDescent="0.25">
      <c r="B314" s="22">
        <v>4</v>
      </c>
      <c r="C314" s="23">
        <v>430206</v>
      </c>
      <c r="D314" s="24" t="s">
        <v>347</v>
      </c>
      <c r="E314" s="25">
        <f t="shared" si="126"/>
        <v>68</v>
      </c>
      <c r="F314" s="25">
        <f>Tabela4[[#This Row],[1º ano  LP]]</f>
        <v>68</v>
      </c>
      <c r="G314" s="27">
        <f t="shared" si="127"/>
        <v>4</v>
      </c>
      <c r="H314" s="27">
        <f>Tabela4[[#This Row],[1º ano - APLICADOR LP]]</f>
        <v>4</v>
      </c>
      <c r="I314" s="25">
        <f t="shared" si="128"/>
        <v>70</v>
      </c>
      <c r="J314" s="25">
        <f t="shared" si="129"/>
        <v>70</v>
      </c>
      <c r="K314" s="27">
        <f t="shared" si="130"/>
        <v>4</v>
      </c>
      <c r="L314" s="27">
        <f t="shared" si="131"/>
        <v>4</v>
      </c>
      <c r="M314" s="25">
        <f t="shared" si="132"/>
        <v>74</v>
      </c>
      <c r="N314" s="25">
        <f t="shared" si="133"/>
        <v>74</v>
      </c>
      <c r="O314" s="27">
        <f t="shared" si="134"/>
        <v>4</v>
      </c>
      <c r="P314" s="27">
        <f t="shared" si="135"/>
        <v>4</v>
      </c>
      <c r="Q314" s="25">
        <f t="shared" si="136"/>
        <v>65</v>
      </c>
      <c r="R314" s="25">
        <f t="shared" si="137"/>
        <v>65</v>
      </c>
      <c r="S314" s="25">
        <f t="shared" si="138"/>
        <v>105</v>
      </c>
      <c r="T314" s="25">
        <f t="shared" si="139"/>
        <v>105</v>
      </c>
      <c r="U314" s="25">
        <f t="shared" si="140"/>
        <v>108</v>
      </c>
      <c r="V314" s="25">
        <f t="shared" si="141"/>
        <v>108</v>
      </c>
      <c r="W314" s="25">
        <f t="shared" si="142"/>
        <v>0</v>
      </c>
      <c r="X314" s="25">
        <f t="shared" si="143"/>
        <v>0</v>
      </c>
      <c r="Y314" s="25">
        <f t="shared" si="144"/>
        <v>0</v>
      </c>
      <c r="Z314" s="25">
        <f t="shared" si="145"/>
        <v>0</v>
      </c>
      <c r="AA314" s="25">
        <f t="shared" si="146"/>
        <v>0</v>
      </c>
      <c r="AB314" s="25">
        <f t="shared" si="147"/>
        <v>0</v>
      </c>
      <c r="AC314" s="25">
        <f t="shared" si="148"/>
        <v>0</v>
      </c>
      <c r="AD314" s="25">
        <f t="shared" si="149"/>
        <v>0</v>
      </c>
      <c r="AE314" s="25">
        <f t="shared" si="150"/>
        <v>0</v>
      </c>
      <c r="AF314" s="27">
        <f t="shared" si="151"/>
        <v>0</v>
      </c>
      <c r="AG314" s="27">
        <f t="shared" si="152"/>
        <v>0</v>
      </c>
      <c r="AH314" s="27">
        <f t="shared" si="153"/>
        <v>0</v>
      </c>
      <c r="AI314" s="27">
        <f t="shared" si="154"/>
        <v>277</v>
      </c>
      <c r="AJ314" s="27">
        <f t="shared" si="155"/>
        <v>213</v>
      </c>
      <c r="AK314" s="26">
        <f>SUM(Tabela4[[#This Row],[1º ano  LP]:[Questionário Contextual Estudante]])</f>
        <v>1494</v>
      </c>
      <c r="AM314">
        <f>IFERROR(IF(VLOOKUP(Tabela4[[#This Row],[Designação]],BW:BX,2,0)="SIM",SUM(AR314:AU314)+(4*(SUM(BH314:BK314))),0),0)</f>
        <v>277</v>
      </c>
      <c r="AN314">
        <f>IFERROR(IF(VLOOKUP(Tabela4[[#This Row],[Designação]],BW:BX,2,0)="SIM",SUM(AV314:BC314)+(4*(SUM(BL314:BS314))),0),0)</f>
        <v>213</v>
      </c>
      <c r="AO314" t="str">
        <f>IFERROR(VLOOKUP(Tabela4[[#This Row],[Designação]],BW:BX,2,0),0)</f>
        <v>SIM</v>
      </c>
      <c r="AP314" t="str">
        <f>IF(Tabela4[[#This Row],[Designação]]=AQ314,"SIM","NÃO")</f>
        <v>SIM</v>
      </c>
      <c r="AQ314" s="38">
        <v>430206</v>
      </c>
      <c r="AR314">
        <v>60</v>
      </c>
      <c r="AS314">
        <v>62</v>
      </c>
      <c r="AT314">
        <v>66</v>
      </c>
      <c r="AU314">
        <v>57</v>
      </c>
      <c r="AV314">
        <v>93</v>
      </c>
      <c r="AW314">
        <v>96</v>
      </c>
      <c r="BD314">
        <v>434</v>
      </c>
      <c r="BF314" t="str">
        <f t="shared" si="156"/>
        <v>sim</v>
      </c>
      <c r="BG314" s="38">
        <v>430206</v>
      </c>
      <c r="BH314">
        <v>2</v>
      </c>
      <c r="BI314">
        <v>2</v>
      </c>
      <c r="BJ314">
        <v>2</v>
      </c>
      <c r="BK314">
        <v>2</v>
      </c>
      <c r="BL314">
        <v>3</v>
      </c>
      <c r="BM314">
        <v>3</v>
      </c>
      <c r="BT314">
        <v>14</v>
      </c>
    </row>
    <row r="315" spans="2:72" x14ac:dyDescent="0.25">
      <c r="B315" s="22">
        <v>4</v>
      </c>
      <c r="C315" s="23">
        <v>430501</v>
      </c>
      <c r="D315" s="24" t="s">
        <v>348</v>
      </c>
      <c r="E315" s="25">
        <f t="shared" si="126"/>
        <v>56</v>
      </c>
      <c r="F315" s="25">
        <f>Tabela4[[#This Row],[1º ano  LP]]</f>
        <v>56</v>
      </c>
      <c r="G315" s="27">
        <f t="shared" si="127"/>
        <v>4</v>
      </c>
      <c r="H315" s="27">
        <f>Tabela4[[#This Row],[1º ano - APLICADOR LP]]</f>
        <v>4</v>
      </c>
      <c r="I315" s="25">
        <f t="shared" si="128"/>
        <v>63</v>
      </c>
      <c r="J315" s="25">
        <f t="shared" si="129"/>
        <v>63</v>
      </c>
      <c r="K315" s="27">
        <f t="shared" si="130"/>
        <v>4</v>
      </c>
      <c r="L315" s="27">
        <f t="shared" si="131"/>
        <v>4</v>
      </c>
      <c r="M315" s="25">
        <f t="shared" si="132"/>
        <v>66</v>
      </c>
      <c r="N315" s="25">
        <f t="shared" si="133"/>
        <v>66</v>
      </c>
      <c r="O315" s="27">
        <f t="shared" si="134"/>
        <v>4</v>
      </c>
      <c r="P315" s="27">
        <f t="shared" si="135"/>
        <v>4</v>
      </c>
      <c r="Q315" s="25">
        <f t="shared" si="136"/>
        <v>52</v>
      </c>
      <c r="R315" s="25">
        <f t="shared" si="137"/>
        <v>52</v>
      </c>
      <c r="S315" s="25">
        <f t="shared" si="138"/>
        <v>34</v>
      </c>
      <c r="T315" s="25">
        <f t="shared" si="139"/>
        <v>34</v>
      </c>
      <c r="U315" s="25">
        <f t="shared" si="140"/>
        <v>33</v>
      </c>
      <c r="V315" s="25">
        <f t="shared" si="141"/>
        <v>33</v>
      </c>
      <c r="W315" s="25">
        <f t="shared" si="142"/>
        <v>0</v>
      </c>
      <c r="X315" s="25">
        <f t="shared" si="143"/>
        <v>0</v>
      </c>
      <c r="Y315" s="25">
        <f t="shared" si="144"/>
        <v>0</v>
      </c>
      <c r="Z315" s="25">
        <f t="shared" si="145"/>
        <v>0</v>
      </c>
      <c r="AA315" s="25">
        <f t="shared" si="146"/>
        <v>0</v>
      </c>
      <c r="AB315" s="25">
        <f t="shared" si="147"/>
        <v>0</v>
      </c>
      <c r="AC315" s="25">
        <f t="shared" si="148"/>
        <v>0</v>
      </c>
      <c r="AD315" s="25">
        <f t="shared" si="149"/>
        <v>0</v>
      </c>
      <c r="AE315" s="25">
        <f t="shared" si="150"/>
        <v>0</v>
      </c>
      <c r="AF315" s="27">
        <f t="shared" si="151"/>
        <v>0</v>
      </c>
      <c r="AG315" s="27">
        <f t="shared" si="152"/>
        <v>0</v>
      </c>
      <c r="AH315" s="27">
        <f t="shared" si="153"/>
        <v>0</v>
      </c>
      <c r="AI315" s="27">
        <f t="shared" si="154"/>
        <v>0</v>
      </c>
      <c r="AJ315" s="27">
        <f t="shared" si="155"/>
        <v>0</v>
      </c>
      <c r="AK315" s="26">
        <f>SUM(Tabela4[[#This Row],[1º ano  LP]:[Questionário Contextual Estudante]])</f>
        <v>632</v>
      </c>
      <c r="AM315">
        <f>IFERROR(IF(VLOOKUP(Tabela4[[#This Row],[Designação]],BW:BX,2,0)="SIM",SUM(AR315:AU315)+(4*(SUM(BH315:BK315))),0),0)</f>
        <v>0</v>
      </c>
      <c r="AN315">
        <f>IFERROR(IF(VLOOKUP(Tabela4[[#This Row],[Designação]],BW:BX,2,0)="SIM",SUM(AV315:BC315)+(4*(SUM(BL315:BS315))),0),0)</f>
        <v>0</v>
      </c>
      <c r="AO315">
        <f>IFERROR(VLOOKUP(Tabela4[[#This Row],[Designação]],BW:BX,2,0),0)</f>
        <v>0</v>
      </c>
      <c r="AP315" t="str">
        <f>IF(Tabela4[[#This Row],[Designação]]=AQ315,"SIM","NÃO")</f>
        <v>SIM</v>
      </c>
      <c r="AQ315" s="38">
        <v>430501</v>
      </c>
      <c r="AR315">
        <v>48</v>
      </c>
      <c r="AS315">
        <v>55</v>
      </c>
      <c r="AT315">
        <v>58</v>
      </c>
      <c r="AU315">
        <v>44</v>
      </c>
      <c r="AV315">
        <v>30</v>
      </c>
      <c r="AW315">
        <v>29</v>
      </c>
      <c r="BD315">
        <v>264</v>
      </c>
      <c r="BF315" t="str">
        <f t="shared" si="156"/>
        <v>sim</v>
      </c>
      <c r="BG315" s="38">
        <v>430501</v>
      </c>
      <c r="BH315">
        <v>2</v>
      </c>
      <c r="BI315">
        <v>2</v>
      </c>
      <c r="BJ315">
        <v>2</v>
      </c>
      <c r="BK315">
        <v>2</v>
      </c>
      <c r="BL315">
        <v>1</v>
      </c>
      <c r="BM315">
        <v>1</v>
      </c>
      <c r="BT315">
        <v>10</v>
      </c>
    </row>
    <row r="316" spans="2:72" x14ac:dyDescent="0.25">
      <c r="B316" s="22">
        <v>4</v>
      </c>
      <c r="C316" s="23">
        <v>430502</v>
      </c>
      <c r="D316" s="24" t="s">
        <v>349</v>
      </c>
      <c r="E316" s="25">
        <f t="shared" si="126"/>
        <v>86</v>
      </c>
      <c r="F316" s="25">
        <f>Tabela4[[#This Row],[1º ano  LP]]</f>
        <v>86</v>
      </c>
      <c r="G316" s="27">
        <f t="shared" si="127"/>
        <v>6</v>
      </c>
      <c r="H316" s="27">
        <f>Tabela4[[#This Row],[1º ano - APLICADOR LP]]</f>
        <v>6</v>
      </c>
      <c r="I316" s="25">
        <f t="shared" si="128"/>
        <v>100</v>
      </c>
      <c r="J316" s="25">
        <f t="shared" si="129"/>
        <v>100</v>
      </c>
      <c r="K316" s="27">
        <f t="shared" si="130"/>
        <v>6</v>
      </c>
      <c r="L316" s="27">
        <f t="shared" si="131"/>
        <v>6</v>
      </c>
      <c r="M316" s="25">
        <f t="shared" si="132"/>
        <v>101</v>
      </c>
      <c r="N316" s="25">
        <f t="shared" si="133"/>
        <v>101</v>
      </c>
      <c r="O316" s="27">
        <f t="shared" si="134"/>
        <v>6</v>
      </c>
      <c r="P316" s="27">
        <f t="shared" si="135"/>
        <v>6</v>
      </c>
      <c r="Q316" s="25">
        <f t="shared" si="136"/>
        <v>51</v>
      </c>
      <c r="R316" s="25">
        <f t="shared" si="137"/>
        <v>51</v>
      </c>
      <c r="S316" s="25">
        <f t="shared" si="138"/>
        <v>38</v>
      </c>
      <c r="T316" s="25">
        <f t="shared" si="139"/>
        <v>38</v>
      </c>
      <c r="U316" s="25">
        <f t="shared" si="140"/>
        <v>76</v>
      </c>
      <c r="V316" s="25">
        <f t="shared" si="141"/>
        <v>76</v>
      </c>
      <c r="W316" s="25">
        <f t="shared" si="142"/>
        <v>0</v>
      </c>
      <c r="X316" s="25">
        <f t="shared" si="143"/>
        <v>0</v>
      </c>
      <c r="Y316" s="25">
        <f t="shared" si="144"/>
        <v>0</v>
      </c>
      <c r="Z316" s="25">
        <f t="shared" si="145"/>
        <v>0</v>
      </c>
      <c r="AA316" s="25">
        <f t="shared" si="146"/>
        <v>0</v>
      </c>
      <c r="AB316" s="25">
        <f t="shared" si="147"/>
        <v>0</v>
      </c>
      <c r="AC316" s="25">
        <f t="shared" si="148"/>
        <v>0</v>
      </c>
      <c r="AD316" s="25">
        <f t="shared" si="149"/>
        <v>0</v>
      </c>
      <c r="AE316" s="25">
        <f t="shared" si="150"/>
        <v>0</v>
      </c>
      <c r="AF316" s="27">
        <f t="shared" si="151"/>
        <v>0</v>
      </c>
      <c r="AG316" s="27">
        <f t="shared" si="152"/>
        <v>0</v>
      </c>
      <c r="AH316" s="27">
        <f t="shared" si="153"/>
        <v>0</v>
      </c>
      <c r="AI316" s="27">
        <f t="shared" si="154"/>
        <v>0</v>
      </c>
      <c r="AJ316" s="27">
        <f t="shared" si="155"/>
        <v>0</v>
      </c>
      <c r="AK316" s="26">
        <f>SUM(Tabela4[[#This Row],[1º ano  LP]:[Questionário Contextual Estudante]])</f>
        <v>940</v>
      </c>
      <c r="AM316">
        <f>IFERROR(IF(VLOOKUP(Tabela4[[#This Row],[Designação]],BW:BX,2,0)="SIM",SUM(AR316:AU316)+(4*(SUM(BH316:BK316))),0),0)</f>
        <v>0</v>
      </c>
      <c r="AN316">
        <f>IFERROR(IF(VLOOKUP(Tabela4[[#This Row],[Designação]],BW:BX,2,0)="SIM",SUM(AV316:BC316)+(4*(SUM(BL316:BS316))),0),0)</f>
        <v>0</v>
      </c>
      <c r="AO316">
        <f>IFERROR(VLOOKUP(Tabela4[[#This Row],[Designação]],BW:BX,2,0),0)</f>
        <v>0</v>
      </c>
      <c r="AP316" t="str">
        <f>IF(Tabela4[[#This Row],[Designação]]=AQ316,"SIM","NÃO")</f>
        <v>SIM</v>
      </c>
      <c r="AQ316" s="38">
        <v>430502</v>
      </c>
      <c r="AR316">
        <v>74</v>
      </c>
      <c r="AS316">
        <v>88</v>
      </c>
      <c r="AT316">
        <v>89</v>
      </c>
      <c r="AU316">
        <v>43</v>
      </c>
      <c r="AV316">
        <v>34</v>
      </c>
      <c r="AW316">
        <v>68</v>
      </c>
      <c r="BD316">
        <v>396</v>
      </c>
      <c r="BF316" t="str">
        <f t="shared" si="156"/>
        <v>sim</v>
      </c>
      <c r="BG316" s="38">
        <v>430502</v>
      </c>
      <c r="BH316">
        <v>3</v>
      </c>
      <c r="BI316">
        <v>3</v>
      </c>
      <c r="BJ316">
        <v>3</v>
      </c>
      <c r="BK316">
        <v>2</v>
      </c>
      <c r="BL316">
        <v>1</v>
      </c>
      <c r="BM316">
        <v>2</v>
      </c>
      <c r="BT316">
        <v>14</v>
      </c>
    </row>
    <row r="317" spans="2:72" x14ac:dyDescent="0.25">
      <c r="B317" s="22">
        <v>4</v>
      </c>
      <c r="C317" s="23">
        <v>430503</v>
      </c>
      <c r="D317" s="24" t="s">
        <v>350</v>
      </c>
      <c r="E317" s="25">
        <f t="shared" si="126"/>
        <v>103</v>
      </c>
      <c r="F317" s="25">
        <f>Tabela4[[#This Row],[1º ano  LP]]</f>
        <v>103</v>
      </c>
      <c r="G317" s="27">
        <f t="shared" si="127"/>
        <v>6</v>
      </c>
      <c r="H317" s="27">
        <f>Tabela4[[#This Row],[1º ano - APLICADOR LP]]</f>
        <v>6</v>
      </c>
      <c r="I317" s="25">
        <f t="shared" si="128"/>
        <v>105</v>
      </c>
      <c r="J317" s="25">
        <f t="shared" si="129"/>
        <v>105</v>
      </c>
      <c r="K317" s="27">
        <f t="shared" si="130"/>
        <v>6</v>
      </c>
      <c r="L317" s="27">
        <f t="shared" si="131"/>
        <v>6</v>
      </c>
      <c r="M317" s="25">
        <f t="shared" si="132"/>
        <v>136</v>
      </c>
      <c r="N317" s="25">
        <f t="shared" si="133"/>
        <v>136</v>
      </c>
      <c r="O317" s="27">
        <f t="shared" si="134"/>
        <v>8</v>
      </c>
      <c r="P317" s="27">
        <f t="shared" si="135"/>
        <v>8</v>
      </c>
      <c r="Q317" s="25">
        <f t="shared" si="136"/>
        <v>111</v>
      </c>
      <c r="R317" s="25">
        <f t="shared" si="137"/>
        <v>111</v>
      </c>
      <c r="S317" s="25">
        <f t="shared" si="138"/>
        <v>77</v>
      </c>
      <c r="T317" s="25">
        <f t="shared" si="139"/>
        <v>77</v>
      </c>
      <c r="U317" s="25">
        <f t="shared" si="140"/>
        <v>76</v>
      </c>
      <c r="V317" s="25">
        <f t="shared" si="141"/>
        <v>76</v>
      </c>
      <c r="W317" s="25">
        <f t="shared" si="142"/>
        <v>0</v>
      </c>
      <c r="X317" s="25">
        <f t="shared" si="143"/>
        <v>0</v>
      </c>
      <c r="Y317" s="25">
        <f t="shared" si="144"/>
        <v>0</v>
      </c>
      <c r="Z317" s="25">
        <f t="shared" si="145"/>
        <v>0</v>
      </c>
      <c r="AA317" s="25">
        <f t="shared" si="146"/>
        <v>0</v>
      </c>
      <c r="AB317" s="25">
        <f t="shared" si="147"/>
        <v>0</v>
      </c>
      <c r="AC317" s="25">
        <f t="shared" si="148"/>
        <v>0</v>
      </c>
      <c r="AD317" s="25">
        <f t="shared" si="149"/>
        <v>0</v>
      </c>
      <c r="AE317" s="25">
        <f t="shared" si="150"/>
        <v>0</v>
      </c>
      <c r="AF317" s="27">
        <f t="shared" si="151"/>
        <v>0</v>
      </c>
      <c r="AG317" s="27">
        <f t="shared" si="152"/>
        <v>0</v>
      </c>
      <c r="AH317" s="27">
        <f t="shared" si="153"/>
        <v>0</v>
      </c>
      <c r="AI317" s="27">
        <f t="shared" si="154"/>
        <v>0</v>
      </c>
      <c r="AJ317" s="27">
        <f t="shared" si="155"/>
        <v>0</v>
      </c>
      <c r="AK317" s="26">
        <f>SUM(Tabela4[[#This Row],[1º ano  LP]:[Questionário Contextual Estudante]])</f>
        <v>1256</v>
      </c>
      <c r="AM317">
        <f>IFERROR(IF(VLOOKUP(Tabela4[[#This Row],[Designação]],BW:BX,2,0)="SIM",SUM(AR317:AU317)+(4*(SUM(BH317:BK317))),0),0)</f>
        <v>0</v>
      </c>
      <c r="AN317">
        <f>IFERROR(IF(VLOOKUP(Tabela4[[#This Row],[Designação]],BW:BX,2,0)="SIM",SUM(AV317:BC317)+(4*(SUM(BL317:BS317))),0),0)</f>
        <v>0</v>
      </c>
      <c r="AO317">
        <f>IFERROR(VLOOKUP(Tabela4[[#This Row],[Designação]],BW:BX,2,0),0)</f>
        <v>0</v>
      </c>
      <c r="AP317" t="str">
        <f>IF(Tabela4[[#This Row],[Designação]]=AQ317,"SIM","NÃO")</f>
        <v>SIM</v>
      </c>
      <c r="AQ317" s="38">
        <v>430503</v>
      </c>
      <c r="AR317">
        <v>91</v>
      </c>
      <c r="AS317">
        <v>93</v>
      </c>
      <c r="AT317">
        <v>120</v>
      </c>
      <c r="AU317">
        <v>99</v>
      </c>
      <c r="AV317">
        <v>69</v>
      </c>
      <c r="AW317">
        <v>68</v>
      </c>
      <c r="BD317">
        <v>540</v>
      </c>
      <c r="BF317" t="str">
        <f t="shared" si="156"/>
        <v>sim</v>
      </c>
      <c r="BG317" s="38">
        <v>430503</v>
      </c>
      <c r="BH317">
        <v>3</v>
      </c>
      <c r="BI317">
        <v>3</v>
      </c>
      <c r="BJ317">
        <v>4</v>
      </c>
      <c r="BK317">
        <v>3</v>
      </c>
      <c r="BL317">
        <v>2</v>
      </c>
      <c r="BM317">
        <v>2</v>
      </c>
      <c r="BT317">
        <v>17</v>
      </c>
    </row>
    <row r="318" spans="2:72" x14ac:dyDescent="0.25">
      <c r="B318" s="22">
        <v>4</v>
      </c>
      <c r="C318" s="23">
        <v>431001</v>
      </c>
      <c r="D318" s="24" t="s">
        <v>351</v>
      </c>
      <c r="E318" s="25">
        <f t="shared" si="126"/>
        <v>0</v>
      </c>
      <c r="F318" s="25">
        <f>Tabela4[[#This Row],[1º ano  LP]]</f>
        <v>0</v>
      </c>
      <c r="G318" s="27">
        <f t="shared" si="127"/>
        <v>0</v>
      </c>
      <c r="H318" s="27">
        <f>Tabela4[[#This Row],[1º ano - APLICADOR LP]]</f>
        <v>0</v>
      </c>
      <c r="I318" s="25">
        <f t="shared" si="128"/>
        <v>0</v>
      </c>
      <c r="J318" s="25">
        <f t="shared" si="129"/>
        <v>0</v>
      </c>
      <c r="K318" s="27">
        <f t="shared" si="130"/>
        <v>0</v>
      </c>
      <c r="L318" s="27">
        <f t="shared" si="131"/>
        <v>0</v>
      </c>
      <c r="M318" s="25">
        <f t="shared" si="132"/>
        <v>0</v>
      </c>
      <c r="N318" s="25">
        <f t="shared" si="133"/>
        <v>0</v>
      </c>
      <c r="O318" s="27">
        <f t="shared" si="134"/>
        <v>0</v>
      </c>
      <c r="P318" s="27">
        <f t="shared" si="135"/>
        <v>0</v>
      </c>
      <c r="Q318" s="25">
        <f t="shared" si="136"/>
        <v>0</v>
      </c>
      <c r="R318" s="25">
        <f t="shared" si="137"/>
        <v>0</v>
      </c>
      <c r="S318" s="25">
        <f t="shared" si="138"/>
        <v>0</v>
      </c>
      <c r="T318" s="25">
        <f t="shared" si="139"/>
        <v>0</v>
      </c>
      <c r="U318" s="25">
        <f t="shared" si="140"/>
        <v>92</v>
      </c>
      <c r="V318" s="25">
        <f t="shared" si="141"/>
        <v>92</v>
      </c>
      <c r="W318" s="25">
        <f t="shared" si="142"/>
        <v>122</v>
      </c>
      <c r="X318" s="25">
        <f t="shared" si="143"/>
        <v>122</v>
      </c>
      <c r="Y318" s="25">
        <f t="shared" si="144"/>
        <v>86</v>
      </c>
      <c r="Z318" s="25">
        <f t="shared" si="145"/>
        <v>86</v>
      </c>
      <c r="AA318" s="25">
        <f t="shared" si="146"/>
        <v>125</v>
      </c>
      <c r="AB318" s="25">
        <f t="shared" si="147"/>
        <v>125</v>
      </c>
      <c r="AC318" s="25">
        <f t="shared" si="148"/>
        <v>0</v>
      </c>
      <c r="AD318" s="25">
        <f t="shared" si="149"/>
        <v>0</v>
      </c>
      <c r="AE318" s="25">
        <f t="shared" si="150"/>
        <v>0</v>
      </c>
      <c r="AF318" s="27">
        <f t="shared" si="151"/>
        <v>0</v>
      </c>
      <c r="AG318" s="27">
        <f t="shared" si="152"/>
        <v>0</v>
      </c>
      <c r="AH318" s="27">
        <f t="shared" si="153"/>
        <v>0</v>
      </c>
      <c r="AI318" s="27">
        <f t="shared" si="154"/>
        <v>0</v>
      </c>
      <c r="AJ318" s="27">
        <f t="shared" si="155"/>
        <v>0</v>
      </c>
      <c r="AK318" s="26">
        <f>SUM(Tabela4[[#This Row],[1º ano  LP]:[Questionário Contextual Estudante]])</f>
        <v>850</v>
      </c>
      <c r="AM318">
        <f>IFERROR(IF(VLOOKUP(Tabela4[[#This Row],[Designação]],BW:BX,2,0)="SIM",SUM(AR318:AU318)+(4*(SUM(BH318:BK318))),0),0)</f>
        <v>0</v>
      </c>
      <c r="AN318">
        <f>IFERROR(IF(VLOOKUP(Tabela4[[#This Row],[Designação]],BW:BX,2,0)="SIM",SUM(AV318:BC318)+(4*(SUM(BL318:BS318))),0),0)</f>
        <v>0</v>
      </c>
      <c r="AO318">
        <f>IFERROR(VLOOKUP(Tabela4[[#This Row],[Designação]],BW:BX,2,0),0)</f>
        <v>0</v>
      </c>
      <c r="AP318" t="str">
        <f>IF(Tabela4[[#This Row],[Designação]]=AQ318,"SIM","NÃO")</f>
        <v>SIM</v>
      </c>
      <c r="AQ318" s="38">
        <v>431001</v>
      </c>
      <c r="AW318">
        <v>84</v>
      </c>
      <c r="AX318">
        <v>110</v>
      </c>
      <c r="AY318">
        <v>78</v>
      </c>
      <c r="AZ318">
        <v>113</v>
      </c>
      <c r="BD318">
        <v>385</v>
      </c>
      <c r="BF318" t="str">
        <f t="shared" si="156"/>
        <v>sim</v>
      </c>
      <c r="BG318" s="38">
        <v>431001</v>
      </c>
      <c r="BM318">
        <v>2</v>
      </c>
      <c r="BN318">
        <v>3</v>
      </c>
      <c r="BO318">
        <v>2</v>
      </c>
      <c r="BP318">
        <v>3</v>
      </c>
      <c r="BT318">
        <v>10</v>
      </c>
    </row>
    <row r="319" spans="2:72" x14ac:dyDescent="0.25">
      <c r="B319" s="22">
        <v>4</v>
      </c>
      <c r="C319" s="23">
        <v>431002</v>
      </c>
      <c r="D319" s="24" t="s">
        <v>352</v>
      </c>
      <c r="E319" s="25">
        <f t="shared" si="126"/>
        <v>53</v>
      </c>
      <c r="F319" s="25">
        <f>Tabela4[[#This Row],[1º ano  LP]]</f>
        <v>53</v>
      </c>
      <c r="G319" s="27">
        <f t="shared" si="127"/>
        <v>4</v>
      </c>
      <c r="H319" s="27">
        <f>Tabela4[[#This Row],[1º ano - APLICADOR LP]]</f>
        <v>4</v>
      </c>
      <c r="I319" s="25">
        <f t="shared" si="128"/>
        <v>61</v>
      </c>
      <c r="J319" s="25">
        <f t="shared" si="129"/>
        <v>61</v>
      </c>
      <c r="K319" s="27">
        <f t="shared" si="130"/>
        <v>4</v>
      </c>
      <c r="L319" s="27">
        <f t="shared" si="131"/>
        <v>4</v>
      </c>
      <c r="M319" s="25">
        <f t="shared" si="132"/>
        <v>60</v>
      </c>
      <c r="N319" s="25">
        <f t="shared" si="133"/>
        <v>60</v>
      </c>
      <c r="O319" s="27">
        <f t="shared" si="134"/>
        <v>4</v>
      </c>
      <c r="P319" s="27">
        <f t="shared" si="135"/>
        <v>4</v>
      </c>
      <c r="Q319" s="25">
        <f t="shared" si="136"/>
        <v>68</v>
      </c>
      <c r="R319" s="25">
        <f t="shared" si="137"/>
        <v>68</v>
      </c>
      <c r="S319" s="25">
        <f t="shared" si="138"/>
        <v>36</v>
      </c>
      <c r="T319" s="25">
        <f t="shared" si="139"/>
        <v>36</v>
      </c>
      <c r="U319" s="25">
        <f t="shared" si="140"/>
        <v>0</v>
      </c>
      <c r="V319" s="25">
        <f t="shared" si="141"/>
        <v>0</v>
      </c>
      <c r="W319" s="25">
        <f t="shared" si="142"/>
        <v>0</v>
      </c>
      <c r="X319" s="25">
        <f t="shared" si="143"/>
        <v>0</v>
      </c>
      <c r="Y319" s="25">
        <f t="shared" si="144"/>
        <v>0</v>
      </c>
      <c r="Z319" s="25">
        <f t="shared" si="145"/>
        <v>0</v>
      </c>
      <c r="AA319" s="25">
        <f t="shared" si="146"/>
        <v>0</v>
      </c>
      <c r="AB319" s="25">
        <f t="shared" si="147"/>
        <v>0</v>
      </c>
      <c r="AC319" s="25">
        <f t="shared" si="148"/>
        <v>0</v>
      </c>
      <c r="AD319" s="25">
        <f t="shared" si="149"/>
        <v>0</v>
      </c>
      <c r="AE319" s="25">
        <f t="shared" si="150"/>
        <v>0</v>
      </c>
      <c r="AF319" s="27">
        <f t="shared" si="151"/>
        <v>0</v>
      </c>
      <c r="AG319" s="27">
        <f t="shared" si="152"/>
        <v>0</v>
      </c>
      <c r="AH319" s="27">
        <f t="shared" si="153"/>
        <v>0</v>
      </c>
      <c r="AI319" s="27">
        <f t="shared" si="154"/>
        <v>0</v>
      </c>
      <c r="AJ319" s="27">
        <f t="shared" si="155"/>
        <v>0</v>
      </c>
      <c r="AK319" s="26">
        <f>SUM(Tabela4[[#This Row],[1º ano  LP]:[Questionário Contextual Estudante]])</f>
        <v>580</v>
      </c>
      <c r="AM319">
        <f>IFERROR(IF(VLOOKUP(Tabela4[[#This Row],[Designação]],BW:BX,2,0)="SIM",SUM(AR319:AU319)+(4*(SUM(BH319:BK319))),0),0)</f>
        <v>0</v>
      </c>
      <c r="AN319">
        <f>IFERROR(IF(VLOOKUP(Tabela4[[#This Row],[Designação]],BW:BX,2,0)="SIM",SUM(AV319:BC319)+(4*(SUM(BL319:BS319))),0),0)</f>
        <v>0</v>
      </c>
      <c r="AO319">
        <f>IFERROR(VLOOKUP(Tabela4[[#This Row],[Designação]],BW:BX,2,0),0)</f>
        <v>0</v>
      </c>
      <c r="AP319" t="str">
        <f>IF(Tabela4[[#This Row],[Designação]]=AQ319,"SIM","NÃO")</f>
        <v>SIM</v>
      </c>
      <c r="AQ319" s="38">
        <v>431002</v>
      </c>
      <c r="AR319">
        <v>45</v>
      </c>
      <c r="AS319">
        <v>53</v>
      </c>
      <c r="AT319">
        <v>52</v>
      </c>
      <c r="AU319">
        <v>60</v>
      </c>
      <c r="AV319">
        <v>32</v>
      </c>
      <c r="BD319">
        <v>242</v>
      </c>
      <c r="BF319" t="str">
        <f t="shared" si="156"/>
        <v>sim</v>
      </c>
      <c r="BG319" s="38">
        <v>431002</v>
      </c>
      <c r="BH319">
        <v>2</v>
      </c>
      <c r="BI319">
        <v>2</v>
      </c>
      <c r="BJ319">
        <v>2</v>
      </c>
      <c r="BK319">
        <v>2</v>
      </c>
      <c r="BL319">
        <v>1</v>
      </c>
      <c r="BT319">
        <v>9</v>
      </c>
    </row>
    <row r="320" spans="2:72" x14ac:dyDescent="0.25">
      <c r="B320" s="22">
        <v>4</v>
      </c>
      <c r="C320" s="23">
        <v>431003</v>
      </c>
      <c r="D320" s="24" t="s">
        <v>353</v>
      </c>
      <c r="E320" s="25">
        <f t="shared" si="126"/>
        <v>86</v>
      </c>
      <c r="F320" s="25">
        <f>Tabela4[[#This Row],[1º ano  LP]]</f>
        <v>86</v>
      </c>
      <c r="G320" s="27">
        <f t="shared" si="127"/>
        <v>6</v>
      </c>
      <c r="H320" s="27">
        <f>Tabela4[[#This Row],[1º ano - APLICADOR LP]]</f>
        <v>6</v>
      </c>
      <c r="I320" s="25">
        <f t="shared" si="128"/>
        <v>66</v>
      </c>
      <c r="J320" s="25">
        <f t="shared" si="129"/>
        <v>66</v>
      </c>
      <c r="K320" s="27">
        <f t="shared" si="130"/>
        <v>4</v>
      </c>
      <c r="L320" s="27">
        <f t="shared" si="131"/>
        <v>4</v>
      </c>
      <c r="M320" s="25">
        <f t="shared" si="132"/>
        <v>73</v>
      </c>
      <c r="N320" s="25">
        <f t="shared" si="133"/>
        <v>73</v>
      </c>
      <c r="O320" s="27">
        <f t="shared" si="134"/>
        <v>4</v>
      </c>
      <c r="P320" s="27">
        <f t="shared" si="135"/>
        <v>4</v>
      </c>
      <c r="Q320" s="25">
        <f t="shared" si="136"/>
        <v>99</v>
      </c>
      <c r="R320" s="25">
        <f t="shared" si="137"/>
        <v>99</v>
      </c>
      <c r="S320" s="25">
        <f t="shared" si="138"/>
        <v>70</v>
      </c>
      <c r="T320" s="25">
        <f t="shared" si="139"/>
        <v>70</v>
      </c>
      <c r="U320" s="25">
        <f t="shared" si="140"/>
        <v>56</v>
      </c>
      <c r="V320" s="25">
        <f t="shared" si="141"/>
        <v>56</v>
      </c>
      <c r="W320" s="25">
        <f t="shared" si="142"/>
        <v>0</v>
      </c>
      <c r="X320" s="25">
        <f t="shared" si="143"/>
        <v>0</v>
      </c>
      <c r="Y320" s="25">
        <f t="shared" si="144"/>
        <v>0</v>
      </c>
      <c r="Z320" s="25">
        <f t="shared" si="145"/>
        <v>0</v>
      </c>
      <c r="AA320" s="25">
        <f t="shared" si="146"/>
        <v>0</v>
      </c>
      <c r="AB320" s="25">
        <f t="shared" si="147"/>
        <v>0</v>
      </c>
      <c r="AC320" s="25">
        <f t="shared" si="148"/>
        <v>0</v>
      </c>
      <c r="AD320" s="25">
        <f t="shared" si="149"/>
        <v>0</v>
      </c>
      <c r="AE320" s="25">
        <f t="shared" si="150"/>
        <v>0</v>
      </c>
      <c r="AF320" s="27">
        <f t="shared" si="151"/>
        <v>0</v>
      </c>
      <c r="AG320" s="27">
        <f t="shared" si="152"/>
        <v>0</v>
      </c>
      <c r="AH320" s="27">
        <f t="shared" si="153"/>
        <v>0</v>
      </c>
      <c r="AI320" s="27">
        <f t="shared" si="154"/>
        <v>0</v>
      </c>
      <c r="AJ320" s="27">
        <f t="shared" si="155"/>
        <v>0</v>
      </c>
      <c r="AK320" s="26">
        <f>SUM(Tabela4[[#This Row],[1º ano  LP]:[Questionário Contextual Estudante]])</f>
        <v>928</v>
      </c>
      <c r="AM320">
        <f>IFERROR(IF(VLOOKUP(Tabela4[[#This Row],[Designação]],BW:BX,2,0)="SIM",SUM(AR320:AU320)+(4*(SUM(BH320:BK320))),0),0)</f>
        <v>0</v>
      </c>
      <c r="AN320">
        <f>IFERROR(IF(VLOOKUP(Tabela4[[#This Row],[Designação]],BW:BX,2,0)="SIM",SUM(AV320:BC320)+(4*(SUM(BL320:BS320))),0),0)</f>
        <v>0</v>
      </c>
      <c r="AO320">
        <f>IFERROR(VLOOKUP(Tabela4[[#This Row],[Designação]],BW:BX,2,0),0)</f>
        <v>0</v>
      </c>
      <c r="AP320" t="str">
        <f>IF(Tabela4[[#This Row],[Designação]]=AQ320,"SIM","NÃO")</f>
        <v>SIM</v>
      </c>
      <c r="AQ320" s="38">
        <v>431003</v>
      </c>
      <c r="AR320">
        <v>74</v>
      </c>
      <c r="AS320">
        <v>58</v>
      </c>
      <c r="AT320">
        <v>65</v>
      </c>
      <c r="AU320">
        <v>87</v>
      </c>
      <c r="AV320">
        <v>62</v>
      </c>
      <c r="AW320">
        <v>48</v>
      </c>
      <c r="BD320">
        <v>394</v>
      </c>
      <c r="BF320" t="str">
        <f t="shared" si="156"/>
        <v>sim</v>
      </c>
      <c r="BG320" s="38">
        <v>431003</v>
      </c>
      <c r="BH320">
        <v>3</v>
      </c>
      <c r="BI320">
        <v>2</v>
      </c>
      <c r="BJ320">
        <v>2</v>
      </c>
      <c r="BK320">
        <v>3</v>
      </c>
      <c r="BL320">
        <v>2</v>
      </c>
      <c r="BM320">
        <v>2</v>
      </c>
      <c r="BT320">
        <v>14</v>
      </c>
    </row>
    <row r="321" spans="2:72" x14ac:dyDescent="0.25">
      <c r="B321" s="22">
        <v>4</v>
      </c>
      <c r="C321" s="23">
        <v>431004</v>
      </c>
      <c r="D321" s="24" t="s">
        <v>354</v>
      </c>
      <c r="E321" s="25">
        <f t="shared" si="126"/>
        <v>60</v>
      </c>
      <c r="F321" s="25">
        <f>Tabela4[[#This Row],[1º ano  LP]]</f>
        <v>60</v>
      </c>
      <c r="G321" s="27">
        <f t="shared" si="127"/>
        <v>4</v>
      </c>
      <c r="H321" s="27">
        <f>Tabela4[[#This Row],[1º ano - APLICADOR LP]]</f>
        <v>4</v>
      </c>
      <c r="I321" s="25">
        <f t="shared" si="128"/>
        <v>60</v>
      </c>
      <c r="J321" s="25">
        <f t="shared" si="129"/>
        <v>60</v>
      </c>
      <c r="K321" s="27">
        <f t="shared" si="130"/>
        <v>4</v>
      </c>
      <c r="L321" s="27">
        <f t="shared" si="131"/>
        <v>4</v>
      </c>
      <c r="M321" s="25">
        <f t="shared" si="132"/>
        <v>66</v>
      </c>
      <c r="N321" s="25">
        <f t="shared" si="133"/>
        <v>66</v>
      </c>
      <c r="O321" s="27">
        <f t="shared" si="134"/>
        <v>4</v>
      </c>
      <c r="P321" s="27">
        <f t="shared" si="135"/>
        <v>4</v>
      </c>
      <c r="Q321" s="25">
        <f t="shared" si="136"/>
        <v>58</v>
      </c>
      <c r="R321" s="25">
        <f t="shared" si="137"/>
        <v>58</v>
      </c>
      <c r="S321" s="25">
        <f t="shared" si="138"/>
        <v>59</v>
      </c>
      <c r="T321" s="25">
        <f t="shared" si="139"/>
        <v>59</v>
      </c>
      <c r="U321" s="25">
        <f t="shared" si="140"/>
        <v>0</v>
      </c>
      <c r="V321" s="25">
        <f t="shared" si="141"/>
        <v>0</v>
      </c>
      <c r="W321" s="25">
        <f t="shared" si="142"/>
        <v>0</v>
      </c>
      <c r="X321" s="25">
        <f t="shared" si="143"/>
        <v>0</v>
      </c>
      <c r="Y321" s="25">
        <f t="shared" si="144"/>
        <v>0</v>
      </c>
      <c r="Z321" s="25">
        <f t="shared" si="145"/>
        <v>0</v>
      </c>
      <c r="AA321" s="25">
        <f t="shared" si="146"/>
        <v>0</v>
      </c>
      <c r="AB321" s="25">
        <f t="shared" si="147"/>
        <v>0</v>
      </c>
      <c r="AC321" s="25">
        <f t="shared" si="148"/>
        <v>0</v>
      </c>
      <c r="AD321" s="25">
        <f t="shared" si="149"/>
        <v>0</v>
      </c>
      <c r="AE321" s="25">
        <f t="shared" si="150"/>
        <v>0</v>
      </c>
      <c r="AF321" s="27">
        <f t="shared" si="151"/>
        <v>0</v>
      </c>
      <c r="AG321" s="27">
        <f t="shared" si="152"/>
        <v>0</v>
      </c>
      <c r="AH321" s="27">
        <f t="shared" si="153"/>
        <v>0</v>
      </c>
      <c r="AI321" s="27">
        <f t="shared" si="154"/>
        <v>0</v>
      </c>
      <c r="AJ321" s="27">
        <f t="shared" si="155"/>
        <v>0</v>
      </c>
      <c r="AK321" s="26">
        <f>SUM(Tabela4[[#This Row],[1º ano  LP]:[Questionário Contextual Estudante]])</f>
        <v>630</v>
      </c>
      <c r="AM321">
        <f>IFERROR(IF(VLOOKUP(Tabela4[[#This Row],[Designação]],BW:BX,2,0)="SIM",SUM(AR321:AU321)+(4*(SUM(BH321:BK321))),0),0)</f>
        <v>0</v>
      </c>
      <c r="AN321">
        <f>IFERROR(IF(VLOOKUP(Tabela4[[#This Row],[Designação]],BW:BX,2,0)="SIM",SUM(AV321:BC321)+(4*(SUM(BL321:BS321))),0),0)</f>
        <v>0</v>
      </c>
      <c r="AO321">
        <f>IFERROR(VLOOKUP(Tabela4[[#This Row],[Designação]],BW:BX,2,0),0)</f>
        <v>0</v>
      </c>
      <c r="AP321" t="str">
        <f>IF(Tabela4[[#This Row],[Designação]]=AQ321,"SIM","NÃO")</f>
        <v>SIM</v>
      </c>
      <c r="AQ321" s="38">
        <v>431004</v>
      </c>
      <c r="AR321">
        <v>52</v>
      </c>
      <c r="AS321">
        <v>52</v>
      </c>
      <c r="AT321">
        <v>58</v>
      </c>
      <c r="AU321">
        <v>50</v>
      </c>
      <c r="AV321">
        <v>51</v>
      </c>
      <c r="BD321">
        <v>263</v>
      </c>
      <c r="BF321" t="str">
        <f t="shared" si="156"/>
        <v>sim</v>
      </c>
      <c r="BG321" s="38">
        <v>431004</v>
      </c>
      <c r="BH321">
        <v>2</v>
      </c>
      <c r="BI321">
        <v>2</v>
      </c>
      <c r="BJ321">
        <v>2</v>
      </c>
      <c r="BK321">
        <v>2</v>
      </c>
      <c r="BL321">
        <v>2</v>
      </c>
      <c r="BT321">
        <v>10</v>
      </c>
    </row>
    <row r="322" spans="2:72" x14ac:dyDescent="0.25">
      <c r="B322" s="22">
        <v>4</v>
      </c>
      <c r="C322" s="23">
        <v>431006</v>
      </c>
      <c r="D322" s="24" t="s">
        <v>355</v>
      </c>
      <c r="E322" s="25">
        <f t="shared" si="126"/>
        <v>117</v>
      </c>
      <c r="F322" s="25">
        <f>Tabela4[[#This Row],[1º ano  LP]]</f>
        <v>117</v>
      </c>
      <c r="G322" s="27">
        <f t="shared" si="127"/>
        <v>8</v>
      </c>
      <c r="H322" s="27">
        <f>Tabela4[[#This Row],[1º ano - APLICADOR LP]]</f>
        <v>8</v>
      </c>
      <c r="I322" s="25">
        <f t="shared" si="128"/>
        <v>132</v>
      </c>
      <c r="J322" s="25">
        <f t="shared" si="129"/>
        <v>132</v>
      </c>
      <c r="K322" s="27">
        <f t="shared" si="130"/>
        <v>8</v>
      </c>
      <c r="L322" s="27">
        <f t="shared" si="131"/>
        <v>8</v>
      </c>
      <c r="M322" s="25">
        <f t="shared" si="132"/>
        <v>137</v>
      </c>
      <c r="N322" s="25">
        <f t="shared" si="133"/>
        <v>137</v>
      </c>
      <c r="O322" s="27">
        <f t="shared" si="134"/>
        <v>8</v>
      </c>
      <c r="P322" s="27">
        <f t="shared" si="135"/>
        <v>8</v>
      </c>
      <c r="Q322" s="25">
        <f t="shared" si="136"/>
        <v>119</v>
      </c>
      <c r="R322" s="25">
        <f t="shared" si="137"/>
        <v>119</v>
      </c>
      <c r="S322" s="25">
        <f t="shared" si="138"/>
        <v>110</v>
      </c>
      <c r="T322" s="25">
        <f t="shared" si="139"/>
        <v>110</v>
      </c>
      <c r="U322" s="25">
        <f t="shared" si="140"/>
        <v>148</v>
      </c>
      <c r="V322" s="25">
        <f t="shared" si="141"/>
        <v>148</v>
      </c>
      <c r="W322" s="25">
        <f t="shared" si="142"/>
        <v>0</v>
      </c>
      <c r="X322" s="25">
        <f t="shared" si="143"/>
        <v>0</v>
      </c>
      <c r="Y322" s="25">
        <f t="shared" si="144"/>
        <v>0</v>
      </c>
      <c r="Z322" s="25">
        <f t="shared" si="145"/>
        <v>0</v>
      </c>
      <c r="AA322" s="25">
        <f t="shared" si="146"/>
        <v>0</v>
      </c>
      <c r="AB322" s="25">
        <f t="shared" si="147"/>
        <v>0</v>
      </c>
      <c r="AC322" s="25">
        <f t="shared" si="148"/>
        <v>0</v>
      </c>
      <c r="AD322" s="25">
        <f t="shared" si="149"/>
        <v>0</v>
      </c>
      <c r="AE322" s="25">
        <f t="shared" si="150"/>
        <v>0</v>
      </c>
      <c r="AF322" s="27">
        <f t="shared" si="151"/>
        <v>0</v>
      </c>
      <c r="AG322" s="27">
        <f t="shared" si="152"/>
        <v>0</v>
      </c>
      <c r="AH322" s="27">
        <f t="shared" si="153"/>
        <v>0</v>
      </c>
      <c r="AI322" s="27">
        <f t="shared" si="154"/>
        <v>0</v>
      </c>
      <c r="AJ322" s="27">
        <f t="shared" si="155"/>
        <v>0</v>
      </c>
      <c r="AK322" s="26">
        <f>SUM(Tabela4[[#This Row],[1º ano  LP]:[Questionário Contextual Estudante]])</f>
        <v>1574</v>
      </c>
      <c r="AM322">
        <f>IFERROR(IF(VLOOKUP(Tabela4[[#This Row],[Designação]],BW:BX,2,0)="SIM",SUM(AR322:AU322)+(4*(SUM(BH322:BK322))),0),0)</f>
        <v>0</v>
      </c>
      <c r="AN322">
        <f>IFERROR(IF(VLOOKUP(Tabela4[[#This Row],[Designação]],BW:BX,2,0)="SIM",SUM(AV322:BC322)+(4*(SUM(BL322:BS322))),0),0)</f>
        <v>0</v>
      </c>
      <c r="AO322">
        <f>IFERROR(VLOOKUP(Tabela4[[#This Row],[Designação]],BW:BX,2,0),0)</f>
        <v>0</v>
      </c>
      <c r="AP322" t="str">
        <f>IF(Tabela4[[#This Row],[Designação]]=AQ322,"SIM","NÃO")</f>
        <v>SIM</v>
      </c>
      <c r="AQ322" s="38">
        <v>431006</v>
      </c>
      <c r="AR322">
        <v>101</v>
      </c>
      <c r="AS322">
        <v>116</v>
      </c>
      <c r="AT322">
        <v>121</v>
      </c>
      <c r="AU322">
        <v>107</v>
      </c>
      <c r="AV322">
        <v>98</v>
      </c>
      <c r="AW322">
        <v>132</v>
      </c>
      <c r="BD322">
        <v>675</v>
      </c>
      <c r="BF322" t="str">
        <f t="shared" si="156"/>
        <v>sim</v>
      </c>
      <c r="BG322" s="38">
        <v>431006</v>
      </c>
      <c r="BH322">
        <v>4</v>
      </c>
      <c r="BI322">
        <v>4</v>
      </c>
      <c r="BJ322">
        <v>4</v>
      </c>
      <c r="BK322">
        <v>3</v>
      </c>
      <c r="BL322">
        <v>3</v>
      </c>
      <c r="BM322">
        <v>4</v>
      </c>
      <c r="BT322">
        <v>22</v>
      </c>
    </row>
    <row r="323" spans="2:72" x14ac:dyDescent="0.25">
      <c r="B323" s="22">
        <v>4</v>
      </c>
      <c r="C323" s="23">
        <v>431007</v>
      </c>
      <c r="D323" s="24" t="s">
        <v>356</v>
      </c>
      <c r="E323" s="25">
        <f t="shared" si="126"/>
        <v>0</v>
      </c>
      <c r="F323" s="25">
        <f>Tabela4[[#This Row],[1º ano  LP]]</f>
        <v>0</v>
      </c>
      <c r="G323" s="27">
        <f t="shared" si="127"/>
        <v>0</v>
      </c>
      <c r="H323" s="27">
        <f>Tabela4[[#This Row],[1º ano - APLICADOR LP]]</f>
        <v>0</v>
      </c>
      <c r="I323" s="25">
        <f t="shared" si="128"/>
        <v>0</v>
      </c>
      <c r="J323" s="25">
        <f t="shared" si="129"/>
        <v>0</v>
      </c>
      <c r="K323" s="27">
        <f t="shared" si="130"/>
        <v>0</v>
      </c>
      <c r="L323" s="27">
        <f t="shared" si="131"/>
        <v>0</v>
      </c>
      <c r="M323" s="25">
        <f t="shared" si="132"/>
        <v>0</v>
      </c>
      <c r="N323" s="25">
        <f t="shared" si="133"/>
        <v>0</v>
      </c>
      <c r="O323" s="27">
        <f t="shared" si="134"/>
        <v>0</v>
      </c>
      <c r="P323" s="27">
        <f t="shared" si="135"/>
        <v>0</v>
      </c>
      <c r="Q323" s="25">
        <f t="shared" si="136"/>
        <v>0</v>
      </c>
      <c r="R323" s="25">
        <f t="shared" si="137"/>
        <v>0</v>
      </c>
      <c r="S323" s="25">
        <f t="shared" si="138"/>
        <v>0</v>
      </c>
      <c r="T323" s="25">
        <f t="shared" si="139"/>
        <v>0</v>
      </c>
      <c r="U323" s="25">
        <f t="shared" si="140"/>
        <v>40</v>
      </c>
      <c r="V323" s="25">
        <f t="shared" si="141"/>
        <v>40</v>
      </c>
      <c r="W323" s="25">
        <f t="shared" si="142"/>
        <v>76</v>
      </c>
      <c r="X323" s="25">
        <f t="shared" si="143"/>
        <v>76</v>
      </c>
      <c r="Y323" s="25">
        <f t="shared" si="144"/>
        <v>107</v>
      </c>
      <c r="Z323" s="25">
        <f t="shared" si="145"/>
        <v>107</v>
      </c>
      <c r="AA323" s="25">
        <f t="shared" si="146"/>
        <v>71</v>
      </c>
      <c r="AB323" s="25">
        <f t="shared" si="147"/>
        <v>71</v>
      </c>
      <c r="AC323" s="25">
        <f t="shared" si="148"/>
        <v>0</v>
      </c>
      <c r="AD323" s="25">
        <f t="shared" si="149"/>
        <v>0</v>
      </c>
      <c r="AE323" s="25">
        <f t="shared" si="150"/>
        <v>24</v>
      </c>
      <c r="AF323" s="27">
        <f t="shared" si="151"/>
        <v>24</v>
      </c>
      <c r="AG323" s="27">
        <f t="shared" si="152"/>
        <v>0</v>
      </c>
      <c r="AH323" s="27">
        <f t="shared" si="153"/>
        <v>0</v>
      </c>
      <c r="AI323" s="27">
        <f t="shared" si="154"/>
        <v>0</v>
      </c>
      <c r="AJ323" s="27">
        <f t="shared" si="155"/>
        <v>0</v>
      </c>
      <c r="AK323" s="26">
        <f>SUM(Tabela4[[#This Row],[1º ano  LP]:[Questionário Contextual Estudante]])</f>
        <v>636</v>
      </c>
      <c r="AM323">
        <f>IFERROR(IF(VLOOKUP(Tabela4[[#This Row],[Designação]],BW:BX,2,0)="SIM",SUM(AR323:AU323)+(4*(SUM(BH323:BK323))),0),0)</f>
        <v>0</v>
      </c>
      <c r="AN323">
        <f>IFERROR(IF(VLOOKUP(Tabela4[[#This Row],[Designação]],BW:BX,2,0)="SIM",SUM(AV323:BC323)+(4*(SUM(BL323:BS323))),0),0)</f>
        <v>0</v>
      </c>
      <c r="AO323">
        <f>IFERROR(VLOOKUP(Tabela4[[#This Row],[Designação]],BW:BX,2,0),0)</f>
        <v>0</v>
      </c>
      <c r="AP323" t="str">
        <f>IF(Tabela4[[#This Row],[Designação]]=AQ323,"SIM","NÃO")</f>
        <v>SIM</v>
      </c>
      <c r="AQ323" s="38">
        <v>431007</v>
      </c>
      <c r="AW323">
        <v>36</v>
      </c>
      <c r="AX323">
        <v>68</v>
      </c>
      <c r="AY323">
        <v>95</v>
      </c>
      <c r="AZ323">
        <v>63</v>
      </c>
      <c r="BB323">
        <v>20</v>
      </c>
      <c r="BD323">
        <v>282</v>
      </c>
      <c r="BF323" t="str">
        <f t="shared" si="156"/>
        <v>sim</v>
      </c>
      <c r="BG323" s="38">
        <v>431007</v>
      </c>
      <c r="BM323">
        <v>1</v>
      </c>
      <c r="BN323">
        <v>2</v>
      </c>
      <c r="BO323">
        <v>3</v>
      </c>
      <c r="BP323">
        <v>2</v>
      </c>
      <c r="BR323">
        <v>1</v>
      </c>
      <c r="BT323">
        <v>9</v>
      </c>
    </row>
    <row r="324" spans="2:72" x14ac:dyDescent="0.25">
      <c r="B324" s="22">
        <v>4</v>
      </c>
      <c r="C324" s="23">
        <v>431008</v>
      </c>
      <c r="D324" s="24" t="s">
        <v>357</v>
      </c>
      <c r="E324" s="25">
        <f t="shared" si="126"/>
        <v>0</v>
      </c>
      <c r="F324" s="25">
        <f>Tabela4[[#This Row],[1º ano  LP]]</f>
        <v>0</v>
      </c>
      <c r="G324" s="27">
        <f t="shared" si="127"/>
        <v>0</v>
      </c>
      <c r="H324" s="27">
        <f>Tabela4[[#This Row],[1º ano - APLICADOR LP]]</f>
        <v>0</v>
      </c>
      <c r="I324" s="25">
        <f t="shared" si="128"/>
        <v>0</v>
      </c>
      <c r="J324" s="25">
        <f t="shared" si="129"/>
        <v>0</v>
      </c>
      <c r="K324" s="27">
        <f t="shared" si="130"/>
        <v>0</v>
      </c>
      <c r="L324" s="27">
        <f t="shared" si="131"/>
        <v>0</v>
      </c>
      <c r="M324" s="25">
        <f t="shared" si="132"/>
        <v>0</v>
      </c>
      <c r="N324" s="25">
        <f t="shared" si="133"/>
        <v>0</v>
      </c>
      <c r="O324" s="27">
        <f t="shared" si="134"/>
        <v>0</v>
      </c>
      <c r="P324" s="27">
        <f t="shared" si="135"/>
        <v>0</v>
      </c>
      <c r="Q324" s="25">
        <f t="shared" si="136"/>
        <v>0</v>
      </c>
      <c r="R324" s="25">
        <f t="shared" si="137"/>
        <v>0</v>
      </c>
      <c r="S324" s="25">
        <f t="shared" si="138"/>
        <v>0</v>
      </c>
      <c r="T324" s="25">
        <f t="shared" si="139"/>
        <v>0</v>
      </c>
      <c r="U324" s="25">
        <f t="shared" si="140"/>
        <v>82</v>
      </c>
      <c r="V324" s="25">
        <f t="shared" si="141"/>
        <v>82</v>
      </c>
      <c r="W324" s="25">
        <f t="shared" si="142"/>
        <v>143</v>
      </c>
      <c r="X324" s="25">
        <f t="shared" si="143"/>
        <v>143</v>
      </c>
      <c r="Y324" s="25">
        <f t="shared" si="144"/>
        <v>88</v>
      </c>
      <c r="Z324" s="25">
        <f t="shared" si="145"/>
        <v>88</v>
      </c>
      <c r="AA324" s="25">
        <f t="shared" si="146"/>
        <v>115</v>
      </c>
      <c r="AB324" s="25">
        <f t="shared" si="147"/>
        <v>115</v>
      </c>
      <c r="AC324" s="25">
        <f t="shared" si="148"/>
        <v>0</v>
      </c>
      <c r="AD324" s="25">
        <f t="shared" si="149"/>
        <v>0</v>
      </c>
      <c r="AE324" s="25">
        <f t="shared" si="150"/>
        <v>0</v>
      </c>
      <c r="AF324" s="27">
        <f t="shared" si="151"/>
        <v>0</v>
      </c>
      <c r="AG324" s="27">
        <f t="shared" si="152"/>
        <v>44</v>
      </c>
      <c r="AH324" s="27">
        <f t="shared" si="153"/>
        <v>44</v>
      </c>
      <c r="AI324" s="27">
        <f t="shared" si="154"/>
        <v>0</v>
      </c>
      <c r="AJ324" s="27">
        <f t="shared" si="155"/>
        <v>0</v>
      </c>
      <c r="AK324" s="26">
        <f>SUM(Tabela4[[#This Row],[1º ano  LP]:[Questionário Contextual Estudante]])</f>
        <v>944</v>
      </c>
      <c r="AM324">
        <f>IFERROR(IF(VLOOKUP(Tabela4[[#This Row],[Designação]],BW:BX,2,0)="SIM",SUM(AR324:AU324)+(4*(SUM(BH324:BK324))),0),0)</f>
        <v>0</v>
      </c>
      <c r="AN324">
        <f>IFERROR(IF(VLOOKUP(Tabela4[[#This Row],[Designação]],BW:BX,2,0)="SIM",SUM(AV324:BC324)+(4*(SUM(BL324:BS324))),0),0)</f>
        <v>0</v>
      </c>
      <c r="AO324">
        <f>IFERROR(VLOOKUP(Tabela4[[#This Row],[Designação]],BW:BX,2,0),0)</f>
        <v>0</v>
      </c>
      <c r="AP324" t="str">
        <f>IF(Tabela4[[#This Row],[Designação]]=AQ324,"SIM","NÃO")</f>
        <v>SIM</v>
      </c>
      <c r="AQ324" s="38">
        <v>431008</v>
      </c>
      <c r="AW324">
        <v>74</v>
      </c>
      <c r="AX324">
        <v>127</v>
      </c>
      <c r="AY324">
        <v>80</v>
      </c>
      <c r="AZ324">
        <v>103</v>
      </c>
      <c r="BC324">
        <v>40</v>
      </c>
      <c r="BD324">
        <v>424</v>
      </c>
      <c r="BF324" t="str">
        <f t="shared" si="156"/>
        <v>sim</v>
      </c>
      <c r="BG324" s="38">
        <v>431008</v>
      </c>
      <c r="BM324">
        <v>2</v>
      </c>
      <c r="BN324">
        <v>4</v>
      </c>
      <c r="BO324">
        <v>2</v>
      </c>
      <c r="BP324">
        <v>3</v>
      </c>
      <c r="BS324">
        <v>1</v>
      </c>
      <c r="BT324">
        <v>12</v>
      </c>
    </row>
    <row r="325" spans="2:72" x14ac:dyDescent="0.25">
      <c r="B325" s="22">
        <v>4</v>
      </c>
      <c r="C325" s="23">
        <v>431009</v>
      </c>
      <c r="D325" s="24" t="s">
        <v>358</v>
      </c>
      <c r="E325" s="25">
        <f t="shared" si="126"/>
        <v>31</v>
      </c>
      <c r="F325" s="25">
        <f>Tabela4[[#This Row],[1º ano  LP]]</f>
        <v>31</v>
      </c>
      <c r="G325" s="27">
        <f t="shared" si="127"/>
        <v>2</v>
      </c>
      <c r="H325" s="27">
        <f>Tabela4[[#This Row],[1º ano - APLICADOR LP]]</f>
        <v>2</v>
      </c>
      <c r="I325" s="25">
        <f t="shared" si="128"/>
        <v>32</v>
      </c>
      <c r="J325" s="25">
        <f t="shared" si="129"/>
        <v>32</v>
      </c>
      <c r="K325" s="27">
        <f t="shared" si="130"/>
        <v>2</v>
      </c>
      <c r="L325" s="27">
        <f t="shared" si="131"/>
        <v>2</v>
      </c>
      <c r="M325" s="25">
        <f t="shared" si="132"/>
        <v>65</v>
      </c>
      <c r="N325" s="25">
        <f t="shared" si="133"/>
        <v>65</v>
      </c>
      <c r="O325" s="27">
        <f t="shared" si="134"/>
        <v>4</v>
      </c>
      <c r="P325" s="27">
        <f t="shared" si="135"/>
        <v>4</v>
      </c>
      <c r="Q325" s="25">
        <f t="shared" si="136"/>
        <v>31</v>
      </c>
      <c r="R325" s="25">
        <f t="shared" si="137"/>
        <v>31</v>
      </c>
      <c r="S325" s="25">
        <f t="shared" si="138"/>
        <v>36</v>
      </c>
      <c r="T325" s="25">
        <f t="shared" si="139"/>
        <v>36</v>
      </c>
      <c r="U325" s="25">
        <f t="shared" si="140"/>
        <v>75</v>
      </c>
      <c r="V325" s="25">
        <f t="shared" si="141"/>
        <v>75</v>
      </c>
      <c r="W325" s="25">
        <f t="shared" si="142"/>
        <v>94</v>
      </c>
      <c r="X325" s="25">
        <f t="shared" si="143"/>
        <v>94</v>
      </c>
      <c r="Y325" s="25">
        <f t="shared" si="144"/>
        <v>84</v>
      </c>
      <c r="Z325" s="25">
        <f t="shared" si="145"/>
        <v>84</v>
      </c>
      <c r="AA325" s="25">
        <f t="shared" si="146"/>
        <v>68</v>
      </c>
      <c r="AB325" s="25">
        <f t="shared" si="147"/>
        <v>68</v>
      </c>
      <c r="AC325" s="25">
        <f t="shared" si="148"/>
        <v>0</v>
      </c>
      <c r="AD325" s="25">
        <f t="shared" si="149"/>
        <v>0</v>
      </c>
      <c r="AE325" s="25">
        <f t="shared" si="150"/>
        <v>23</v>
      </c>
      <c r="AF325" s="27">
        <f t="shared" si="151"/>
        <v>23</v>
      </c>
      <c r="AG325" s="27">
        <f t="shared" si="152"/>
        <v>0</v>
      </c>
      <c r="AH325" s="27">
        <f t="shared" si="153"/>
        <v>0</v>
      </c>
      <c r="AI325" s="27">
        <f t="shared" si="154"/>
        <v>0</v>
      </c>
      <c r="AJ325" s="27">
        <f t="shared" si="155"/>
        <v>0</v>
      </c>
      <c r="AK325" s="26">
        <f>SUM(Tabela4[[#This Row],[1º ano  LP]:[Questionário Contextual Estudante]])</f>
        <v>1094</v>
      </c>
      <c r="AM325">
        <f>IFERROR(IF(VLOOKUP(Tabela4[[#This Row],[Designação]],BW:BX,2,0)="SIM",SUM(AR325:AU325)+(4*(SUM(BH325:BK325))),0),0)</f>
        <v>0</v>
      </c>
      <c r="AN325">
        <f>IFERROR(IF(VLOOKUP(Tabela4[[#This Row],[Designação]],BW:BX,2,0)="SIM",SUM(AV325:BC325)+(4*(SUM(BL325:BS325))),0),0)</f>
        <v>0</v>
      </c>
      <c r="AO325">
        <f>IFERROR(VLOOKUP(Tabela4[[#This Row],[Designação]],BW:BX,2,0),0)</f>
        <v>0</v>
      </c>
      <c r="AP325" t="str">
        <f>IF(Tabela4[[#This Row],[Designação]]=AQ325,"SIM","NÃO")</f>
        <v>SIM</v>
      </c>
      <c r="AQ325" s="38">
        <v>431009</v>
      </c>
      <c r="AR325">
        <v>27</v>
      </c>
      <c r="AS325">
        <v>28</v>
      </c>
      <c r="AT325">
        <v>57</v>
      </c>
      <c r="AU325">
        <v>27</v>
      </c>
      <c r="AV325">
        <v>32</v>
      </c>
      <c r="AW325">
        <v>67</v>
      </c>
      <c r="AX325">
        <v>82</v>
      </c>
      <c r="AY325">
        <v>76</v>
      </c>
      <c r="AZ325">
        <v>60</v>
      </c>
      <c r="BB325">
        <v>19</v>
      </c>
      <c r="BD325">
        <v>475</v>
      </c>
      <c r="BF325" t="str">
        <f t="shared" si="156"/>
        <v>sim</v>
      </c>
      <c r="BG325" s="38">
        <v>431009</v>
      </c>
      <c r="BH325">
        <v>1</v>
      </c>
      <c r="BI325">
        <v>1</v>
      </c>
      <c r="BJ325">
        <v>2</v>
      </c>
      <c r="BK325">
        <v>1</v>
      </c>
      <c r="BL325">
        <v>1</v>
      </c>
      <c r="BM325">
        <v>2</v>
      </c>
      <c r="BN325">
        <v>3</v>
      </c>
      <c r="BO325">
        <v>2</v>
      </c>
      <c r="BP325">
        <v>2</v>
      </c>
      <c r="BR325">
        <v>1</v>
      </c>
      <c r="BT325">
        <v>16</v>
      </c>
    </row>
    <row r="326" spans="2:72" x14ac:dyDescent="0.25">
      <c r="B326" s="22">
        <v>4</v>
      </c>
      <c r="C326" s="23">
        <v>431010</v>
      </c>
      <c r="D326" s="24" t="s">
        <v>359</v>
      </c>
      <c r="E326" s="25">
        <f t="shared" si="126"/>
        <v>32</v>
      </c>
      <c r="F326" s="25">
        <f>Tabela4[[#This Row],[1º ano  LP]]</f>
        <v>32</v>
      </c>
      <c r="G326" s="27">
        <f t="shared" si="127"/>
        <v>2</v>
      </c>
      <c r="H326" s="27">
        <f>Tabela4[[#This Row],[1º ano - APLICADOR LP]]</f>
        <v>2</v>
      </c>
      <c r="I326" s="25">
        <f t="shared" si="128"/>
        <v>63</v>
      </c>
      <c r="J326" s="25">
        <f t="shared" si="129"/>
        <v>63</v>
      </c>
      <c r="K326" s="27">
        <f t="shared" si="130"/>
        <v>4</v>
      </c>
      <c r="L326" s="27">
        <f t="shared" si="131"/>
        <v>4</v>
      </c>
      <c r="M326" s="25">
        <f t="shared" si="132"/>
        <v>33</v>
      </c>
      <c r="N326" s="25">
        <f t="shared" si="133"/>
        <v>33</v>
      </c>
      <c r="O326" s="27">
        <f t="shared" si="134"/>
        <v>2</v>
      </c>
      <c r="P326" s="27">
        <f t="shared" si="135"/>
        <v>2</v>
      </c>
      <c r="Q326" s="25">
        <f t="shared" si="136"/>
        <v>34</v>
      </c>
      <c r="R326" s="25">
        <f t="shared" si="137"/>
        <v>34</v>
      </c>
      <c r="S326" s="25">
        <f t="shared" si="138"/>
        <v>34</v>
      </c>
      <c r="T326" s="25">
        <f t="shared" si="139"/>
        <v>34</v>
      </c>
      <c r="U326" s="25">
        <f t="shared" si="140"/>
        <v>63</v>
      </c>
      <c r="V326" s="25">
        <f t="shared" si="141"/>
        <v>63</v>
      </c>
      <c r="W326" s="25">
        <f t="shared" si="142"/>
        <v>0</v>
      </c>
      <c r="X326" s="25">
        <f t="shared" si="143"/>
        <v>0</v>
      </c>
      <c r="Y326" s="25">
        <f t="shared" si="144"/>
        <v>0</v>
      </c>
      <c r="Z326" s="25">
        <f t="shared" si="145"/>
        <v>0</v>
      </c>
      <c r="AA326" s="25">
        <f t="shared" si="146"/>
        <v>0</v>
      </c>
      <c r="AB326" s="25">
        <f t="shared" si="147"/>
        <v>0</v>
      </c>
      <c r="AC326" s="25">
        <f t="shared" si="148"/>
        <v>0</v>
      </c>
      <c r="AD326" s="25">
        <f t="shared" si="149"/>
        <v>0</v>
      </c>
      <c r="AE326" s="25">
        <f t="shared" si="150"/>
        <v>0</v>
      </c>
      <c r="AF326" s="27">
        <f t="shared" si="151"/>
        <v>0</v>
      </c>
      <c r="AG326" s="27">
        <f t="shared" si="152"/>
        <v>0</v>
      </c>
      <c r="AH326" s="27">
        <f t="shared" si="153"/>
        <v>0</v>
      </c>
      <c r="AI326" s="27">
        <f t="shared" si="154"/>
        <v>162</v>
      </c>
      <c r="AJ326" s="27">
        <f t="shared" si="155"/>
        <v>97</v>
      </c>
      <c r="AK326" s="26">
        <f>SUM(Tabela4[[#This Row],[1º ano  LP]:[Questionário Contextual Estudante]])</f>
        <v>793</v>
      </c>
      <c r="AM326">
        <f>IFERROR(IF(VLOOKUP(Tabela4[[#This Row],[Designação]],BW:BX,2,0)="SIM",SUM(AR326:AU326)+(4*(SUM(BH326:BK326))),0),0)</f>
        <v>162</v>
      </c>
      <c r="AN326">
        <f>IFERROR(IF(VLOOKUP(Tabela4[[#This Row],[Designação]],BW:BX,2,0)="SIM",SUM(AV326:BC326)+(4*(SUM(BL326:BS326))),0),0)</f>
        <v>97</v>
      </c>
      <c r="AO326" t="str">
        <f>IFERROR(VLOOKUP(Tabela4[[#This Row],[Designação]],BW:BX,2,0),0)</f>
        <v>SIM</v>
      </c>
      <c r="AP326" t="str">
        <f>IF(Tabela4[[#This Row],[Designação]]=AQ326,"SIM","NÃO")</f>
        <v>SIM</v>
      </c>
      <c r="AQ326" s="38">
        <v>431010</v>
      </c>
      <c r="AR326">
        <v>28</v>
      </c>
      <c r="AS326">
        <v>55</v>
      </c>
      <c r="AT326">
        <v>29</v>
      </c>
      <c r="AU326">
        <v>30</v>
      </c>
      <c r="AV326">
        <v>30</v>
      </c>
      <c r="AW326">
        <v>55</v>
      </c>
      <c r="BD326">
        <v>227</v>
      </c>
      <c r="BF326" t="str">
        <f t="shared" si="156"/>
        <v>sim</v>
      </c>
      <c r="BG326" s="38">
        <v>431010</v>
      </c>
      <c r="BH326">
        <v>1</v>
      </c>
      <c r="BI326">
        <v>2</v>
      </c>
      <c r="BJ326">
        <v>1</v>
      </c>
      <c r="BK326">
        <v>1</v>
      </c>
      <c r="BL326">
        <v>1</v>
      </c>
      <c r="BM326">
        <v>2</v>
      </c>
      <c r="BT326">
        <v>8</v>
      </c>
    </row>
    <row r="327" spans="2:72" x14ac:dyDescent="0.25">
      <c r="B327" s="22">
        <v>4</v>
      </c>
      <c r="C327" s="23">
        <v>431011</v>
      </c>
      <c r="D327" s="24" t="s">
        <v>360</v>
      </c>
      <c r="E327" s="25">
        <f t="shared" si="126"/>
        <v>64</v>
      </c>
      <c r="F327" s="25">
        <f>Tabela4[[#This Row],[1º ano  LP]]</f>
        <v>64</v>
      </c>
      <c r="G327" s="27">
        <f t="shared" si="127"/>
        <v>4</v>
      </c>
      <c r="H327" s="27">
        <f>Tabela4[[#This Row],[1º ano - APLICADOR LP]]</f>
        <v>4</v>
      </c>
      <c r="I327" s="25">
        <f t="shared" si="128"/>
        <v>34</v>
      </c>
      <c r="J327" s="25">
        <f t="shared" si="129"/>
        <v>34</v>
      </c>
      <c r="K327" s="27">
        <f t="shared" si="130"/>
        <v>2</v>
      </c>
      <c r="L327" s="27">
        <f t="shared" si="131"/>
        <v>2</v>
      </c>
      <c r="M327" s="25">
        <f t="shared" si="132"/>
        <v>67</v>
      </c>
      <c r="N327" s="25">
        <f t="shared" si="133"/>
        <v>67</v>
      </c>
      <c r="O327" s="27">
        <f t="shared" si="134"/>
        <v>4</v>
      </c>
      <c r="P327" s="27">
        <f t="shared" si="135"/>
        <v>4</v>
      </c>
      <c r="Q327" s="25">
        <f t="shared" si="136"/>
        <v>70</v>
      </c>
      <c r="R327" s="25">
        <f t="shared" si="137"/>
        <v>70</v>
      </c>
      <c r="S327" s="25">
        <f t="shared" si="138"/>
        <v>37</v>
      </c>
      <c r="T327" s="25">
        <f t="shared" si="139"/>
        <v>37</v>
      </c>
      <c r="U327" s="25">
        <f t="shared" si="140"/>
        <v>52</v>
      </c>
      <c r="V327" s="25">
        <f t="shared" si="141"/>
        <v>52</v>
      </c>
      <c r="W327" s="25">
        <f t="shared" si="142"/>
        <v>0</v>
      </c>
      <c r="X327" s="25">
        <f t="shared" si="143"/>
        <v>0</v>
      </c>
      <c r="Y327" s="25">
        <f t="shared" si="144"/>
        <v>0</v>
      </c>
      <c r="Z327" s="25">
        <f t="shared" si="145"/>
        <v>0</v>
      </c>
      <c r="AA327" s="25">
        <f t="shared" si="146"/>
        <v>0</v>
      </c>
      <c r="AB327" s="25">
        <f t="shared" si="147"/>
        <v>0</v>
      </c>
      <c r="AC327" s="25">
        <f t="shared" si="148"/>
        <v>0</v>
      </c>
      <c r="AD327" s="25">
        <f t="shared" si="149"/>
        <v>0</v>
      </c>
      <c r="AE327" s="25">
        <f t="shared" si="150"/>
        <v>0</v>
      </c>
      <c r="AF327" s="27">
        <f t="shared" si="151"/>
        <v>0</v>
      </c>
      <c r="AG327" s="27">
        <f t="shared" si="152"/>
        <v>0</v>
      </c>
      <c r="AH327" s="27">
        <f t="shared" si="153"/>
        <v>0</v>
      </c>
      <c r="AI327" s="27">
        <f t="shared" si="154"/>
        <v>0</v>
      </c>
      <c r="AJ327" s="27">
        <f t="shared" si="155"/>
        <v>0</v>
      </c>
      <c r="AK327" s="26">
        <f>SUM(Tabela4[[#This Row],[1º ano  LP]:[Questionário Contextual Estudante]])</f>
        <v>668</v>
      </c>
      <c r="AM327">
        <f>IFERROR(IF(VLOOKUP(Tabela4[[#This Row],[Designação]],BW:BX,2,0)="SIM",SUM(AR327:AU327)+(4*(SUM(BH327:BK327))),0),0)</f>
        <v>0</v>
      </c>
      <c r="AN327">
        <f>IFERROR(IF(VLOOKUP(Tabela4[[#This Row],[Designação]],BW:BX,2,0)="SIM",SUM(AV327:BC327)+(4*(SUM(BL327:BS327))),0),0)</f>
        <v>0</v>
      </c>
      <c r="AO327">
        <f>IFERROR(VLOOKUP(Tabela4[[#This Row],[Designação]],BW:BX,2,0),0)</f>
        <v>0</v>
      </c>
      <c r="AP327" t="str">
        <f>IF(Tabela4[[#This Row],[Designação]]=AQ327,"SIM","NÃO")</f>
        <v>SIM</v>
      </c>
      <c r="AQ327" s="38">
        <v>431011</v>
      </c>
      <c r="AR327">
        <v>56</v>
      </c>
      <c r="AS327">
        <v>30</v>
      </c>
      <c r="AT327">
        <v>59</v>
      </c>
      <c r="AU327">
        <v>62</v>
      </c>
      <c r="AV327">
        <v>33</v>
      </c>
      <c r="AW327">
        <v>44</v>
      </c>
      <c r="BD327">
        <v>284</v>
      </c>
      <c r="BF327" t="str">
        <f t="shared" si="156"/>
        <v>sim</v>
      </c>
      <c r="BG327" s="38">
        <v>431011</v>
      </c>
      <c r="BH327">
        <v>2</v>
      </c>
      <c r="BI327">
        <v>1</v>
      </c>
      <c r="BJ327">
        <v>2</v>
      </c>
      <c r="BK327">
        <v>2</v>
      </c>
      <c r="BL327">
        <v>1</v>
      </c>
      <c r="BM327">
        <v>2</v>
      </c>
      <c r="BT327">
        <v>10</v>
      </c>
    </row>
    <row r="328" spans="2:72" x14ac:dyDescent="0.25">
      <c r="B328" s="22">
        <v>4</v>
      </c>
      <c r="C328" s="23">
        <v>431013</v>
      </c>
      <c r="D328" s="24" t="s">
        <v>361</v>
      </c>
      <c r="E328" s="25">
        <f t="shared" si="126"/>
        <v>34</v>
      </c>
      <c r="F328" s="25">
        <f>Tabela4[[#This Row],[1º ano  LP]]</f>
        <v>34</v>
      </c>
      <c r="G328" s="27">
        <f t="shared" si="127"/>
        <v>2</v>
      </c>
      <c r="H328" s="27">
        <f>Tabela4[[#This Row],[1º ano - APLICADOR LP]]</f>
        <v>2</v>
      </c>
      <c r="I328" s="25">
        <f t="shared" si="128"/>
        <v>63</v>
      </c>
      <c r="J328" s="25">
        <f t="shared" si="129"/>
        <v>63</v>
      </c>
      <c r="K328" s="27">
        <f t="shared" si="130"/>
        <v>4</v>
      </c>
      <c r="L328" s="27">
        <f t="shared" si="131"/>
        <v>4</v>
      </c>
      <c r="M328" s="25">
        <f t="shared" si="132"/>
        <v>74</v>
      </c>
      <c r="N328" s="25">
        <f t="shared" si="133"/>
        <v>74</v>
      </c>
      <c r="O328" s="27">
        <f t="shared" si="134"/>
        <v>4</v>
      </c>
      <c r="P328" s="27">
        <f t="shared" si="135"/>
        <v>4</v>
      </c>
      <c r="Q328" s="25">
        <f t="shared" si="136"/>
        <v>70</v>
      </c>
      <c r="R328" s="25">
        <f t="shared" si="137"/>
        <v>70</v>
      </c>
      <c r="S328" s="25">
        <f t="shared" si="138"/>
        <v>58</v>
      </c>
      <c r="T328" s="25">
        <f t="shared" si="139"/>
        <v>58</v>
      </c>
      <c r="U328" s="25">
        <f t="shared" si="140"/>
        <v>31</v>
      </c>
      <c r="V328" s="25">
        <f t="shared" si="141"/>
        <v>31</v>
      </c>
      <c r="W328" s="25">
        <f t="shared" si="142"/>
        <v>0</v>
      </c>
      <c r="X328" s="25">
        <f t="shared" si="143"/>
        <v>0</v>
      </c>
      <c r="Y328" s="25">
        <f t="shared" si="144"/>
        <v>0</v>
      </c>
      <c r="Z328" s="25">
        <f t="shared" si="145"/>
        <v>0</v>
      </c>
      <c r="AA328" s="25">
        <f t="shared" si="146"/>
        <v>0</v>
      </c>
      <c r="AB328" s="25">
        <f t="shared" si="147"/>
        <v>0</v>
      </c>
      <c r="AC328" s="25">
        <f t="shared" si="148"/>
        <v>0</v>
      </c>
      <c r="AD328" s="25">
        <f t="shared" si="149"/>
        <v>0</v>
      </c>
      <c r="AE328" s="25">
        <f t="shared" si="150"/>
        <v>0</v>
      </c>
      <c r="AF328" s="27">
        <f t="shared" si="151"/>
        <v>0</v>
      </c>
      <c r="AG328" s="27">
        <f t="shared" si="152"/>
        <v>0</v>
      </c>
      <c r="AH328" s="27">
        <f t="shared" si="153"/>
        <v>0</v>
      </c>
      <c r="AI328" s="27">
        <f t="shared" si="154"/>
        <v>0</v>
      </c>
      <c r="AJ328" s="27">
        <f t="shared" si="155"/>
        <v>0</v>
      </c>
      <c r="AK328" s="26">
        <f>SUM(Tabela4[[#This Row],[1º ano  LP]:[Questionário Contextual Estudante]])</f>
        <v>680</v>
      </c>
      <c r="AM328">
        <f>IFERROR(IF(VLOOKUP(Tabela4[[#This Row],[Designação]],BW:BX,2,0)="SIM",SUM(AR328:AU328)+(4*(SUM(BH328:BK328))),0),0)</f>
        <v>0</v>
      </c>
      <c r="AN328">
        <f>IFERROR(IF(VLOOKUP(Tabela4[[#This Row],[Designação]],BW:BX,2,0)="SIM",SUM(AV328:BC328)+(4*(SUM(BL328:BS328))),0),0)</f>
        <v>0</v>
      </c>
      <c r="AO328">
        <f>IFERROR(VLOOKUP(Tabela4[[#This Row],[Designação]],BW:BX,2,0),0)</f>
        <v>0</v>
      </c>
      <c r="AP328" t="str">
        <f>IF(Tabela4[[#This Row],[Designação]]=AQ328,"SIM","NÃO")</f>
        <v>SIM</v>
      </c>
      <c r="AQ328" s="38">
        <v>431013</v>
      </c>
      <c r="AR328">
        <v>30</v>
      </c>
      <c r="AS328">
        <v>55</v>
      </c>
      <c r="AT328">
        <v>66</v>
      </c>
      <c r="AU328">
        <v>62</v>
      </c>
      <c r="AV328">
        <v>50</v>
      </c>
      <c r="AW328">
        <v>27</v>
      </c>
      <c r="BD328">
        <v>290</v>
      </c>
      <c r="BF328" t="str">
        <f t="shared" si="156"/>
        <v>sim</v>
      </c>
      <c r="BG328" s="38">
        <v>431013</v>
      </c>
      <c r="BH328">
        <v>1</v>
      </c>
      <c r="BI328">
        <v>2</v>
      </c>
      <c r="BJ328">
        <v>2</v>
      </c>
      <c r="BK328">
        <v>2</v>
      </c>
      <c r="BL328">
        <v>2</v>
      </c>
      <c r="BM328">
        <v>1</v>
      </c>
      <c r="BT328">
        <v>10</v>
      </c>
    </row>
    <row r="329" spans="2:72" x14ac:dyDescent="0.25">
      <c r="B329" s="22">
        <v>4</v>
      </c>
      <c r="C329" s="23">
        <v>431014</v>
      </c>
      <c r="D329" s="24" t="s">
        <v>362</v>
      </c>
      <c r="E329" s="25">
        <f t="shared" ref="E329:E392" si="157">AR329+(4*BH329)</f>
        <v>0</v>
      </c>
      <c r="F329" s="25">
        <f>Tabela4[[#This Row],[1º ano  LP]]</f>
        <v>0</v>
      </c>
      <c r="G329" s="27">
        <f t="shared" ref="G329:G392" si="158">BH329*2</f>
        <v>0</v>
      </c>
      <c r="H329" s="27">
        <f>Tabela4[[#This Row],[1º ano - APLICADOR LP]]</f>
        <v>0</v>
      </c>
      <c r="I329" s="25">
        <f t="shared" ref="I329:I392" si="159">AS329+(4*BI329)</f>
        <v>0</v>
      </c>
      <c r="J329" s="25">
        <f t="shared" ref="J329:J392" si="160">I329</f>
        <v>0</v>
      </c>
      <c r="K329" s="27">
        <f t="shared" ref="K329:K392" si="161">BI329*2</f>
        <v>0</v>
      </c>
      <c r="L329" s="27">
        <f t="shared" ref="L329:L392" si="162">K329</f>
        <v>0</v>
      </c>
      <c r="M329" s="25">
        <f t="shared" ref="M329:M392" si="163">AT329+(4*BJ329)</f>
        <v>0</v>
      </c>
      <c r="N329" s="25">
        <f t="shared" ref="N329:N392" si="164">M329</f>
        <v>0</v>
      </c>
      <c r="O329" s="27">
        <f t="shared" ref="O329:O392" si="165">BJ329*2</f>
        <v>0</v>
      </c>
      <c r="P329" s="27">
        <f t="shared" ref="P329:P392" si="166">O329</f>
        <v>0</v>
      </c>
      <c r="Q329" s="25">
        <f t="shared" ref="Q329:Q392" si="167">AU329+(4*BK329)</f>
        <v>0</v>
      </c>
      <c r="R329" s="25">
        <f t="shared" ref="R329:R392" si="168">Q329</f>
        <v>0</v>
      </c>
      <c r="S329" s="25">
        <f t="shared" ref="S329:S392" si="169">AV329+(4*BL329)</f>
        <v>0</v>
      </c>
      <c r="T329" s="25">
        <f t="shared" ref="T329:T392" si="170">S329</f>
        <v>0</v>
      </c>
      <c r="U329" s="25">
        <f t="shared" ref="U329:U392" si="171">AW329+(4*BM329)</f>
        <v>0</v>
      </c>
      <c r="V329" s="25">
        <f t="shared" ref="V329:V392" si="172">U329</f>
        <v>0</v>
      </c>
      <c r="W329" s="25">
        <f t="shared" ref="W329:W392" si="173">AX329+(4*BN329)</f>
        <v>107</v>
      </c>
      <c r="X329" s="25">
        <f t="shared" ref="X329:X392" si="174">W329</f>
        <v>107</v>
      </c>
      <c r="Y329" s="25">
        <f t="shared" ref="Y329:Y392" si="175">AY329+(4*BO329)</f>
        <v>79</v>
      </c>
      <c r="Z329" s="25">
        <f t="shared" ref="Z329:Z392" si="176">Y329</f>
        <v>79</v>
      </c>
      <c r="AA329" s="25">
        <f t="shared" ref="AA329:AA392" si="177">AZ329+(4*BP329)</f>
        <v>102</v>
      </c>
      <c r="AB329" s="25">
        <f t="shared" ref="AB329:AB392" si="178">AA329</f>
        <v>102</v>
      </c>
      <c r="AC329" s="25">
        <f t="shared" ref="AC329:AC392" si="179">BA329+(4*BQ329)</f>
        <v>0</v>
      </c>
      <c r="AD329" s="25">
        <f t="shared" ref="AD329:AD392" si="180">AC329</f>
        <v>0</v>
      </c>
      <c r="AE329" s="25">
        <f t="shared" ref="AE329:AE392" si="181">BB329+(4*BR329)</f>
        <v>0</v>
      </c>
      <c r="AF329" s="27">
        <f t="shared" ref="AF329:AF392" si="182">AE329</f>
        <v>0</v>
      </c>
      <c r="AG329" s="27">
        <f t="shared" ref="AG329:AG392" si="183">BC329+(4*BS329)</f>
        <v>0</v>
      </c>
      <c r="AH329" s="27">
        <f t="shared" ref="AH329:AH392" si="184">AG329</f>
        <v>0</v>
      </c>
      <c r="AI329" s="27">
        <f t="shared" ref="AI329:AI392" si="185">AM329</f>
        <v>0</v>
      </c>
      <c r="AJ329" s="27">
        <f t="shared" ref="AJ329:AJ392" si="186">AN329</f>
        <v>0</v>
      </c>
      <c r="AK329" s="26">
        <f>SUM(Tabela4[[#This Row],[1º ano  LP]:[Questionário Contextual Estudante]])</f>
        <v>576</v>
      </c>
      <c r="AM329">
        <f>IFERROR(IF(VLOOKUP(Tabela4[[#This Row],[Designação]],BW:BX,2,0)="SIM",SUM(AR329:AU329)+(4*(SUM(BH329:BK329))),0),0)</f>
        <v>0</v>
      </c>
      <c r="AN329">
        <f>IFERROR(IF(VLOOKUP(Tabela4[[#This Row],[Designação]],BW:BX,2,0)="SIM",SUM(AV329:BC329)+(4*(SUM(BL329:BS329))),0),0)</f>
        <v>0</v>
      </c>
      <c r="AO329">
        <f>IFERROR(VLOOKUP(Tabela4[[#This Row],[Designação]],BW:BX,2,0),0)</f>
        <v>0</v>
      </c>
      <c r="AP329" t="str">
        <f>IF(Tabela4[[#This Row],[Designação]]=AQ329,"SIM","NÃO")</f>
        <v>SIM</v>
      </c>
      <c r="AQ329" s="38">
        <v>431014</v>
      </c>
      <c r="AX329">
        <v>95</v>
      </c>
      <c r="AY329">
        <v>71</v>
      </c>
      <c r="AZ329">
        <v>90</v>
      </c>
      <c r="BD329">
        <v>256</v>
      </c>
      <c r="BF329" t="str">
        <f t="shared" ref="BF329:BF392" si="187">IF(AQ329=BG329,"sim","não")</f>
        <v>sim</v>
      </c>
      <c r="BG329" s="38">
        <v>431014</v>
      </c>
      <c r="BN329">
        <v>3</v>
      </c>
      <c r="BO329">
        <v>2</v>
      </c>
      <c r="BP329">
        <v>3</v>
      </c>
      <c r="BT329">
        <v>8</v>
      </c>
    </row>
    <row r="330" spans="2:72" x14ac:dyDescent="0.25">
      <c r="B330" s="22">
        <v>4</v>
      </c>
      <c r="C330" s="23">
        <v>431015</v>
      </c>
      <c r="D330" s="24" t="s">
        <v>363</v>
      </c>
      <c r="E330" s="25">
        <f t="shared" si="157"/>
        <v>67</v>
      </c>
      <c r="F330" s="25">
        <f>Tabela4[[#This Row],[1º ano  LP]]</f>
        <v>67</v>
      </c>
      <c r="G330" s="27">
        <f t="shared" si="158"/>
        <v>4</v>
      </c>
      <c r="H330" s="27">
        <f>Tabela4[[#This Row],[1º ano - APLICADOR LP]]</f>
        <v>4</v>
      </c>
      <c r="I330" s="25">
        <f t="shared" si="159"/>
        <v>67</v>
      </c>
      <c r="J330" s="25">
        <f t="shared" si="160"/>
        <v>67</v>
      </c>
      <c r="K330" s="27">
        <f t="shared" si="161"/>
        <v>4</v>
      </c>
      <c r="L330" s="27">
        <f t="shared" si="162"/>
        <v>4</v>
      </c>
      <c r="M330" s="25">
        <f t="shared" si="163"/>
        <v>99</v>
      </c>
      <c r="N330" s="25">
        <f t="shared" si="164"/>
        <v>99</v>
      </c>
      <c r="O330" s="27">
        <f t="shared" si="165"/>
        <v>6</v>
      </c>
      <c r="P330" s="27">
        <f t="shared" si="166"/>
        <v>6</v>
      </c>
      <c r="Q330" s="25">
        <f t="shared" si="167"/>
        <v>0</v>
      </c>
      <c r="R330" s="25">
        <f t="shared" si="168"/>
        <v>0</v>
      </c>
      <c r="S330" s="25">
        <f t="shared" si="169"/>
        <v>0</v>
      </c>
      <c r="T330" s="25">
        <f t="shared" si="170"/>
        <v>0</v>
      </c>
      <c r="U330" s="25">
        <f t="shared" si="171"/>
        <v>0</v>
      </c>
      <c r="V330" s="25">
        <f t="shared" si="172"/>
        <v>0</v>
      </c>
      <c r="W330" s="25">
        <f t="shared" si="173"/>
        <v>0</v>
      </c>
      <c r="X330" s="25">
        <f t="shared" si="174"/>
        <v>0</v>
      </c>
      <c r="Y330" s="25">
        <f t="shared" si="175"/>
        <v>0</v>
      </c>
      <c r="Z330" s="25">
        <f t="shared" si="176"/>
        <v>0</v>
      </c>
      <c r="AA330" s="25">
        <f t="shared" si="177"/>
        <v>0</v>
      </c>
      <c r="AB330" s="25">
        <f t="shared" si="178"/>
        <v>0</v>
      </c>
      <c r="AC330" s="25">
        <f t="shared" si="179"/>
        <v>0</v>
      </c>
      <c r="AD330" s="25">
        <f t="shared" si="180"/>
        <v>0</v>
      </c>
      <c r="AE330" s="25">
        <f t="shared" si="181"/>
        <v>0</v>
      </c>
      <c r="AF330" s="27">
        <f t="shared" si="182"/>
        <v>0</v>
      </c>
      <c r="AG330" s="27">
        <f t="shared" si="183"/>
        <v>0</v>
      </c>
      <c r="AH330" s="27">
        <f t="shared" si="184"/>
        <v>0</v>
      </c>
      <c r="AI330" s="27">
        <f t="shared" si="185"/>
        <v>233</v>
      </c>
      <c r="AJ330" s="27">
        <f t="shared" si="186"/>
        <v>0</v>
      </c>
      <c r="AK330" s="26">
        <f>SUM(Tabela4[[#This Row],[1º ano  LP]:[Questionário Contextual Estudante]])</f>
        <v>727</v>
      </c>
      <c r="AM330">
        <f>IFERROR(IF(VLOOKUP(Tabela4[[#This Row],[Designação]],BW:BX,2,0)="SIM",SUM(AR330:AU330)+(4*(SUM(BH330:BK330))),0),0)</f>
        <v>233</v>
      </c>
      <c r="AN330">
        <f>IFERROR(IF(VLOOKUP(Tabela4[[#This Row],[Designação]],BW:BX,2,0)="SIM",SUM(AV330:BC330)+(4*(SUM(BL330:BS330))),0),0)</f>
        <v>0</v>
      </c>
      <c r="AO330" t="str">
        <f>IFERROR(VLOOKUP(Tabela4[[#This Row],[Designação]],BW:BX,2,0),0)</f>
        <v>SIM</v>
      </c>
      <c r="AP330" t="str">
        <f>IF(Tabela4[[#This Row],[Designação]]=AQ330,"SIM","NÃO")</f>
        <v>SIM</v>
      </c>
      <c r="AQ330" s="38">
        <v>431015</v>
      </c>
      <c r="AR330">
        <v>59</v>
      </c>
      <c r="AS330">
        <v>59</v>
      </c>
      <c r="AT330">
        <v>87</v>
      </c>
      <c r="BD330">
        <v>205</v>
      </c>
      <c r="BF330" t="str">
        <f t="shared" si="187"/>
        <v>sim</v>
      </c>
      <c r="BG330" s="38">
        <v>431015</v>
      </c>
      <c r="BH330">
        <v>2</v>
      </c>
      <c r="BI330">
        <v>2</v>
      </c>
      <c r="BJ330">
        <v>3</v>
      </c>
      <c r="BT330">
        <v>7</v>
      </c>
    </row>
    <row r="331" spans="2:72" x14ac:dyDescent="0.25">
      <c r="B331" s="22">
        <v>4</v>
      </c>
      <c r="C331" s="23">
        <v>431016</v>
      </c>
      <c r="D331" s="24" t="s">
        <v>364</v>
      </c>
      <c r="E331" s="25">
        <f t="shared" si="157"/>
        <v>96</v>
      </c>
      <c r="F331" s="25">
        <f>Tabela4[[#This Row],[1º ano  LP]]</f>
        <v>96</v>
      </c>
      <c r="G331" s="27">
        <f t="shared" si="158"/>
        <v>6</v>
      </c>
      <c r="H331" s="27">
        <f>Tabela4[[#This Row],[1º ano - APLICADOR LP]]</f>
        <v>6</v>
      </c>
      <c r="I331" s="25">
        <f t="shared" si="159"/>
        <v>97</v>
      </c>
      <c r="J331" s="25">
        <f t="shared" si="160"/>
        <v>97</v>
      </c>
      <c r="K331" s="27">
        <f t="shared" si="161"/>
        <v>6</v>
      </c>
      <c r="L331" s="27">
        <f t="shared" si="162"/>
        <v>6</v>
      </c>
      <c r="M331" s="25">
        <f t="shared" si="163"/>
        <v>88</v>
      </c>
      <c r="N331" s="25">
        <f t="shared" si="164"/>
        <v>88</v>
      </c>
      <c r="O331" s="27">
        <f t="shared" si="165"/>
        <v>6</v>
      </c>
      <c r="P331" s="27">
        <f t="shared" si="166"/>
        <v>6</v>
      </c>
      <c r="Q331" s="25">
        <f t="shared" si="167"/>
        <v>0</v>
      </c>
      <c r="R331" s="25">
        <f t="shared" si="168"/>
        <v>0</v>
      </c>
      <c r="S331" s="25">
        <f t="shared" si="169"/>
        <v>0</v>
      </c>
      <c r="T331" s="25">
        <f t="shared" si="170"/>
        <v>0</v>
      </c>
      <c r="U331" s="25">
        <f t="shared" si="171"/>
        <v>0</v>
      </c>
      <c r="V331" s="25">
        <f t="shared" si="172"/>
        <v>0</v>
      </c>
      <c r="W331" s="25">
        <f t="shared" si="173"/>
        <v>0</v>
      </c>
      <c r="X331" s="25">
        <f t="shared" si="174"/>
        <v>0</v>
      </c>
      <c r="Y331" s="25">
        <f t="shared" si="175"/>
        <v>0</v>
      </c>
      <c r="Z331" s="25">
        <f t="shared" si="176"/>
        <v>0</v>
      </c>
      <c r="AA331" s="25">
        <f t="shared" si="177"/>
        <v>0</v>
      </c>
      <c r="AB331" s="25">
        <f t="shared" si="178"/>
        <v>0</v>
      </c>
      <c r="AC331" s="25">
        <f t="shared" si="179"/>
        <v>0</v>
      </c>
      <c r="AD331" s="25">
        <f t="shared" si="180"/>
        <v>0</v>
      </c>
      <c r="AE331" s="25">
        <f t="shared" si="181"/>
        <v>0</v>
      </c>
      <c r="AF331" s="27">
        <f t="shared" si="182"/>
        <v>0</v>
      </c>
      <c r="AG331" s="27">
        <f t="shared" si="183"/>
        <v>0</v>
      </c>
      <c r="AH331" s="27">
        <f t="shared" si="184"/>
        <v>0</v>
      </c>
      <c r="AI331" s="27">
        <f t="shared" si="185"/>
        <v>0</v>
      </c>
      <c r="AJ331" s="27">
        <f t="shared" si="186"/>
        <v>0</v>
      </c>
      <c r="AK331" s="26">
        <f>SUM(Tabela4[[#This Row],[1º ano  LP]:[Questionário Contextual Estudante]])</f>
        <v>598</v>
      </c>
      <c r="AM331">
        <f>IFERROR(IF(VLOOKUP(Tabela4[[#This Row],[Designação]],BW:BX,2,0)="SIM",SUM(AR331:AU331)+(4*(SUM(BH331:BK331))),0),0)</f>
        <v>0</v>
      </c>
      <c r="AN331">
        <f>IFERROR(IF(VLOOKUP(Tabela4[[#This Row],[Designação]],BW:BX,2,0)="SIM",SUM(AV331:BC331)+(4*(SUM(BL331:BS331))),0),0)</f>
        <v>0</v>
      </c>
      <c r="AO331">
        <f>IFERROR(VLOOKUP(Tabela4[[#This Row],[Designação]],BW:BX,2,0),0)</f>
        <v>0</v>
      </c>
      <c r="AP331" t="str">
        <f>IF(Tabela4[[#This Row],[Designação]]=AQ331,"SIM","NÃO")</f>
        <v>SIM</v>
      </c>
      <c r="AQ331" s="38">
        <v>431016</v>
      </c>
      <c r="AR331">
        <v>84</v>
      </c>
      <c r="AS331">
        <v>85</v>
      </c>
      <c r="AT331">
        <v>76</v>
      </c>
      <c r="BD331">
        <v>245</v>
      </c>
      <c r="BF331" t="str">
        <f t="shared" si="187"/>
        <v>sim</v>
      </c>
      <c r="BG331" s="38">
        <v>431016</v>
      </c>
      <c r="BH331">
        <v>3</v>
      </c>
      <c r="BI331">
        <v>3</v>
      </c>
      <c r="BJ331">
        <v>3</v>
      </c>
      <c r="BT331">
        <v>9</v>
      </c>
    </row>
    <row r="332" spans="2:72" x14ac:dyDescent="0.25">
      <c r="B332" s="22">
        <v>4</v>
      </c>
      <c r="C332" s="23">
        <v>431017</v>
      </c>
      <c r="D332" s="24" t="s">
        <v>365</v>
      </c>
      <c r="E332" s="25">
        <f t="shared" si="157"/>
        <v>0</v>
      </c>
      <c r="F332" s="25">
        <f>Tabela4[[#This Row],[1º ano  LP]]</f>
        <v>0</v>
      </c>
      <c r="G332" s="27">
        <f t="shared" si="158"/>
        <v>0</v>
      </c>
      <c r="H332" s="27">
        <f>Tabela4[[#This Row],[1º ano - APLICADOR LP]]</f>
        <v>0</v>
      </c>
      <c r="I332" s="25">
        <f t="shared" si="159"/>
        <v>0</v>
      </c>
      <c r="J332" s="25">
        <f t="shared" si="160"/>
        <v>0</v>
      </c>
      <c r="K332" s="27">
        <f t="shared" si="161"/>
        <v>0</v>
      </c>
      <c r="L332" s="27">
        <f t="shared" si="162"/>
        <v>0</v>
      </c>
      <c r="M332" s="25">
        <f t="shared" si="163"/>
        <v>0</v>
      </c>
      <c r="N332" s="25">
        <f t="shared" si="164"/>
        <v>0</v>
      </c>
      <c r="O332" s="27">
        <f t="shared" si="165"/>
        <v>0</v>
      </c>
      <c r="P332" s="27">
        <f t="shared" si="166"/>
        <v>0</v>
      </c>
      <c r="Q332" s="25">
        <f t="shared" si="167"/>
        <v>108</v>
      </c>
      <c r="R332" s="25">
        <f t="shared" si="168"/>
        <v>108</v>
      </c>
      <c r="S332" s="25">
        <f t="shared" si="169"/>
        <v>113</v>
      </c>
      <c r="T332" s="25">
        <f t="shared" si="170"/>
        <v>113</v>
      </c>
      <c r="U332" s="25">
        <f t="shared" si="171"/>
        <v>180</v>
      </c>
      <c r="V332" s="25">
        <f t="shared" si="172"/>
        <v>180</v>
      </c>
      <c r="W332" s="25">
        <f t="shared" si="173"/>
        <v>199</v>
      </c>
      <c r="X332" s="25">
        <f t="shared" si="174"/>
        <v>199</v>
      </c>
      <c r="Y332" s="25">
        <f t="shared" si="175"/>
        <v>214</v>
      </c>
      <c r="Z332" s="25">
        <f t="shared" si="176"/>
        <v>214</v>
      </c>
      <c r="AA332" s="25">
        <f t="shared" si="177"/>
        <v>163</v>
      </c>
      <c r="AB332" s="25">
        <f t="shared" si="178"/>
        <v>163</v>
      </c>
      <c r="AC332" s="25">
        <f t="shared" si="179"/>
        <v>0</v>
      </c>
      <c r="AD332" s="25">
        <f t="shared" si="180"/>
        <v>0</v>
      </c>
      <c r="AE332" s="25">
        <f t="shared" si="181"/>
        <v>0</v>
      </c>
      <c r="AF332" s="27">
        <f t="shared" si="182"/>
        <v>0</v>
      </c>
      <c r="AG332" s="27">
        <f t="shared" si="183"/>
        <v>35</v>
      </c>
      <c r="AH332" s="27">
        <f t="shared" si="184"/>
        <v>35</v>
      </c>
      <c r="AI332" s="27">
        <f t="shared" si="185"/>
        <v>0</v>
      </c>
      <c r="AJ332" s="27">
        <f t="shared" si="186"/>
        <v>0</v>
      </c>
      <c r="AK332" s="26">
        <f>SUM(Tabela4[[#This Row],[1º ano  LP]:[Questionário Contextual Estudante]])</f>
        <v>2024</v>
      </c>
      <c r="AM332">
        <f>IFERROR(IF(VLOOKUP(Tabela4[[#This Row],[Designação]],BW:BX,2,0)="SIM",SUM(AR332:AU332)+(4*(SUM(BH332:BK332))),0),0)</f>
        <v>0</v>
      </c>
      <c r="AN332">
        <f>IFERROR(IF(VLOOKUP(Tabela4[[#This Row],[Designação]],BW:BX,2,0)="SIM",SUM(AV332:BC332)+(4*(SUM(BL332:BS332))),0),0)</f>
        <v>0</v>
      </c>
      <c r="AO332">
        <f>IFERROR(VLOOKUP(Tabela4[[#This Row],[Designação]],BW:BX,2,0),0)</f>
        <v>0</v>
      </c>
      <c r="AP332" t="str">
        <f>IF(Tabela4[[#This Row],[Designação]]=AQ332,"SIM","NÃO")</f>
        <v>SIM</v>
      </c>
      <c r="AQ332" s="38">
        <v>431017</v>
      </c>
      <c r="AU332">
        <v>96</v>
      </c>
      <c r="AV332">
        <v>101</v>
      </c>
      <c r="AW332">
        <v>160</v>
      </c>
      <c r="AX332">
        <v>179</v>
      </c>
      <c r="AY332">
        <v>194</v>
      </c>
      <c r="AZ332">
        <v>147</v>
      </c>
      <c r="BC332">
        <v>31</v>
      </c>
      <c r="BD332">
        <v>908</v>
      </c>
      <c r="BF332" t="str">
        <f t="shared" si="187"/>
        <v>sim</v>
      </c>
      <c r="BG332" s="38">
        <v>431017</v>
      </c>
      <c r="BK332">
        <v>3</v>
      </c>
      <c r="BL332">
        <v>3</v>
      </c>
      <c r="BM332">
        <v>5</v>
      </c>
      <c r="BN332">
        <v>5</v>
      </c>
      <c r="BO332">
        <v>5</v>
      </c>
      <c r="BP332">
        <v>4</v>
      </c>
      <c r="BS332">
        <v>1</v>
      </c>
      <c r="BT332">
        <v>26</v>
      </c>
    </row>
    <row r="333" spans="2:72" x14ac:dyDescent="0.25">
      <c r="B333" s="22">
        <v>4</v>
      </c>
      <c r="C333" s="23">
        <v>431018</v>
      </c>
      <c r="D333" s="24" t="s">
        <v>366</v>
      </c>
      <c r="E333" s="25">
        <f t="shared" si="157"/>
        <v>0</v>
      </c>
      <c r="F333" s="25">
        <f>Tabela4[[#This Row],[1º ano  LP]]</f>
        <v>0</v>
      </c>
      <c r="G333" s="27">
        <f t="shared" si="158"/>
        <v>0</v>
      </c>
      <c r="H333" s="27">
        <f>Tabela4[[#This Row],[1º ano - APLICADOR LP]]</f>
        <v>0</v>
      </c>
      <c r="I333" s="25">
        <f t="shared" si="159"/>
        <v>0</v>
      </c>
      <c r="J333" s="25">
        <f t="shared" si="160"/>
        <v>0</v>
      </c>
      <c r="K333" s="27">
        <f t="shared" si="161"/>
        <v>0</v>
      </c>
      <c r="L333" s="27">
        <f t="shared" si="162"/>
        <v>0</v>
      </c>
      <c r="M333" s="25">
        <f t="shared" si="163"/>
        <v>0</v>
      </c>
      <c r="N333" s="25">
        <f t="shared" si="164"/>
        <v>0</v>
      </c>
      <c r="O333" s="27">
        <f t="shared" si="165"/>
        <v>0</v>
      </c>
      <c r="P333" s="27">
        <f t="shared" si="166"/>
        <v>0</v>
      </c>
      <c r="Q333" s="25">
        <f t="shared" si="167"/>
        <v>0</v>
      </c>
      <c r="R333" s="25">
        <f t="shared" si="168"/>
        <v>0</v>
      </c>
      <c r="S333" s="25">
        <f t="shared" si="169"/>
        <v>0</v>
      </c>
      <c r="T333" s="25">
        <f t="shared" si="170"/>
        <v>0</v>
      </c>
      <c r="U333" s="25">
        <f t="shared" si="171"/>
        <v>32</v>
      </c>
      <c r="V333" s="25">
        <f t="shared" si="172"/>
        <v>32</v>
      </c>
      <c r="W333" s="25">
        <f t="shared" si="173"/>
        <v>145</v>
      </c>
      <c r="X333" s="25">
        <f t="shared" si="174"/>
        <v>145</v>
      </c>
      <c r="Y333" s="25">
        <f t="shared" si="175"/>
        <v>113</v>
      </c>
      <c r="Z333" s="25">
        <f t="shared" si="176"/>
        <v>113</v>
      </c>
      <c r="AA333" s="25">
        <f t="shared" si="177"/>
        <v>123</v>
      </c>
      <c r="AB333" s="25">
        <f t="shared" si="178"/>
        <v>123</v>
      </c>
      <c r="AC333" s="25">
        <f t="shared" si="179"/>
        <v>24</v>
      </c>
      <c r="AD333" s="25">
        <f t="shared" si="180"/>
        <v>24</v>
      </c>
      <c r="AE333" s="25">
        <f t="shared" si="181"/>
        <v>20</v>
      </c>
      <c r="AF333" s="27">
        <f t="shared" si="182"/>
        <v>20</v>
      </c>
      <c r="AG333" s="27">
        <f t="shared" si="183"/>
        <v>0</v>
      </c>
      <c r="AH333" s="27">
        <f t="shared" si="184"/>
        <v>0</v>
      </c>
      <c r="AI333" s="27">
        <f t="shared" si="185"/>
        <v>0</v>
      </c>
      <c r="AJ333" s="27">
        <f t="shared" si="186"/>
        <v>0</v>
      </c>
      <c r="AK333" s="26">
        <f>SUM(Tabela4[[#This Row],[1º ano  LP]:[Questionário Contextual Estudante]])</f>
        <v>914</v>
      </c>
      <c r="AM333">
        <f>IFERROR(IF(VLOOKUP(Tabela4[[#This Row],[Designação]],BW:BX,2,0)="SIM",SUM(AR333:AU333)+(4*(SUM(BH333:BK333))),0),0)</f>
        <v>0</v>
      </c>
      <c r="AN333">
        <f>IFERROR(IF(VLOOKUP(Tabela4[[#This Row],[Designação]],BW:BX,2,0)="SIM",SUM(AV333:BC333)+(4*(SUM(BL333:BS333))),0),0)</f>
        <v>0</v>
      </c>
      <c r="AO333">
        <f>IFERROR(VLOOKUP(Tabela4[[#This Row],[Designação]],BW:BX,2,0),0)</f>
        <v>0</v>
      </c>
      <c r="AP333" t="str">
        <f>IF(Tabela4[[#This Row],[Designação]]=AQ333,"SIM","NÃO")</f>
        <v>SIM</v>
      </c>
      <c r="AQ333" s="38">
        <v>431018</v>
      </c>
      <c r="AW333">
        <v>28</v>
      </c>
      <c r="AX333">
        <v>129</v>
      </c>
      <c r="AY333">
        <v>101</v>
      </c>
      <c r="AZ333">
        <v>107</v>
      </c>
      <c r="BA333">
        <v>20</v>
      </c>
      <c r="BB333">
        <v>16</v>
      </c>
      <c r="BD333">
        <v>401</v>
      </c>
      <c r="BF333" t="str">
        <f t="shared" si="187"/>
        <v>sim</v>
      </c>
      <c r="BG333" s="38">
        <v>431018</v>
      </c>
      <c r="BM333">
        <v>1</v>
      </c>
      <c r="BN333">
        <v>4</v>
      </c>
      <c r="BO333">
        <v>3</v>
      </c>
      <c r="BP333">
        <v>4</v>
      </c>
      <c r="BQ333">
        <v>1</v>
      </c>
      <c r="BR333">
        <v>1</v>
      </c>
      <c r="BT333">
        <v>14</v>
      </c>
    </row>
    <row r="334" spans="2:72" x14ac:dyDescent="0.25">
      <c r="B334" s="22">
        <v>4</v>
      </c>
      <c r="C334" s="23">
        <v>431019</v>
      </c>
      <c r="D334" s="24" t="s">
        <v>367</v>
      </c>
      <c r="E334" s="25">
        <f t="shared" si="157"/>
        <v>49</v>
      </c>
      <c r="F334" s="25">
        <f>Tabela4[[#This Row],[1º ano  LP]]</f>
        <v>49</v>
      </c>
      <c r="G334" s="27">
        <f t="shared" si="158"/>
        <v>6</v>
      </c>
      <c r="H334" s="27">
        <f>Tabela4[[#This Row],[1º ano - APLICADOR LP]]</f>
        <v>6</v>
      </c>
      <c r="I334" s="25">
        <f t="shared" si="159"/>
        <v>89</v>
      </c>
      <c r="J334" s="25">
        <f t="shared" si="160"/>
        <v>89</v>
      </c>
      <c r="K334" s="27">
        <f t="shared" si="161"/>
        <v>6</v>
      </c>
      <c r="L334" s="27">
        <f t="shared" si="162"/>
        <v>6</v>
      </c>
      <c r="M334" s="25">
        <f t="shared" si="163"/>
        <v>97</v>
      </c>
      <c r="N334" s="25">
        <f t="shared" si="164"/>
        <v>97</v>
      </c>
      <c r="O334" s="27">
        <f t="shared" si="165"/>
        <v>6</v>
      </c>
      <c r="P334" s="27">
        <f t="shared" si="166"/>
        <v>6</v>
      </c>
      <c r="Q334" s="25">
        <f t="shared" si="167"/>
        <v>90</v>
      </c>
      <c r="R334" s="25">
        <f t="shared" si="168"/>
        <v>90</v>
      </c>
      <c r="S334" s="25">
        <f t="shared" si="169"/>
        <v>94</v>
      </c>
      <c r="T334" s="25">
        <f t="shared" si="170"/>
        <v>94</v>
      </c>
      <c r="U334" s="25">
        <f t="shared" si="171"/>
        <v>73</v>
      </c>
      <c r="V334" s="25">
        <f t="shared" si="172"/>
        <v>73</v>
      </c>
      <c r="W334" s="25">
        <f t="shared" si="173"/>
        <v>0</v>
      </c>
      <c r="X334" s="25">
        <f t="shared" si="174"/>
        <v>0</v>
      </c>
      <c r="Y334" s="25">
        <f t="shared" si="175"/>
        <v>0</v>
      </c>
      <c r="Z334" s="25">
        <f t="shared" si="176"/>
        <v>0</v>
      </c>
      <c r="AA334" s="25">
        <f t="shared" si="177"/>
        <v>0</v>
      </c>
      <c r="AB334" s="25">
        <f t="shared" si="178"/>
        <v>0</v>
      </c>
      <c r="AC334" s="25">
        <f t="shared" si="179"/>
        <v>0</v>
      </c>
      <c r="AD334" s="25">
        <f t="shared" si="180"/>
        <v>0</v>
      </c>
      <c r="AE334" s="25">
        <f t="shared" si="181"/>
        <v>0</v>
      </c>
      <c r="AF334" s="27">
        <f t="shared" si="182"/>
        <v>0</v>
      </c>
      <c r="AG334" s="27">
        <f t="shared" si="183"/>
        <v>0</v>
      </c>
      <c r="AH334" s="27">
        <f t="shared" si="184"/>
        <v>0</v>
      </c>
      <c r="AI334" s="27">
        <f t="shared" si="185"/>
        <v>325</v>
      </c>
      <c r="AJ334" s="27">
        <f t="shared" si="186"/>
        <v>167</v>
      </c>
      <c r="AK334" s="26">
        <f>SUM(Tabela4[[#This Row],[1º ano  LP]:[Questionário Contextual Estudante]])</f>
        <v>1512</v>
      </c>
      <c r="AM334">
        <f>IFERROR(IF(VLOOKUP(Tabela4[[#This Row],[Designação]],BW:BX,2,0)="SIM",SUM(AR334:AU334)+(4*(SUM(BH334:BK334))),0),0)</f>
        <v>325</v>
      </c>
      <c r="AN334">
        <f>IFERROR(IF(VLOOKUP(Tabela4[[#This Row],[Designação]],BW:BX,2,0)="SIM",SUM(AV334:BC334)+(4*(SUM(BL334:BS334))),0),0)</f>
        <v>167</v>
      </c>
      <c r="AO334" t="str">
        <f>IFERROR(VLOOKUP(Tabela4[[#This Row],[Designação]],BW:BX,2,0),0)</f>
        <v>SIM</v>
      </c>
      <c r="AP334" t="str">
        <f>IF(Tabela4[[#This Row],[Designação]]=AQ334,"SIM","NÃO")</f>
        <v>SIM</v>
      </c>
      <c r="AQ334" s="38">
        <v>431019</v>
      </c>
      <c r="AR334">
        <v>37</v>
      </c>
      <c r="AS334">
        <v>77</v>
      </c>
      <c r="AT334">
        <v>85</v>
      </c>
      <c r="AU334">
        <v>78</v>
      </c>
      <c r="AV334">
        <v>82</v>
      </c>
      <c r="AW334">
        <v>65</v>
      </c>
      <c r="BD334">
        <v>424</v>
      </c>
      <c r="BF334" t="str">
        <f t="shared" si="187"/>
        <v>sim</v>
      </c>
      <c r="BG334" s="38">
        <v>431019</v>
      </c>
      <c r="BH334">
        <v>3</v>
      </c>
      <c r="BI334">
        <v>3</v>
      </c>
      <c r="BJ334">
        <v>3</v>
      </c>
      <c r="BK334">
        <v>3</v>
      </c>
      <c r="BL334">
        <v>3</v>
      </c>
      <c r="BM334">
        <v>2</v>
      </c>
      <c r="BT334">
        <v>17</v>
      </c>
    </row>
    <row r="335" spans="2:72" x14ac:dyDescent="0.25">
      <c r="B335" s="22">
        <v>4</v>
      </c>
      <c r="C335" s="23">
        <v>431021</v>
      </c>
      <c r="D335" s="24" t="s">
        <v>368</v>
      </c>
      <c r="E335" s="25">
        <f t="shared" si="157"/>
        <v>83</v>
      </c>
      <c r="F335" s="25">
        <f>Tabela4[[#This Row],[1º ano  LP]]</f>
        <v>83</v>
      </c>
      <c r="G335" s="27">
        <f t="shared" si="158"/>
        <v>6</v>
      </c>
      <c r="H335" s="27">
        <f>Tabela4[[#This Row],[1º ano - APLICADOR LP]]</f>
        <v>6</v>
      </c>
      <c r="I335" s="25">
        <f t="shared" si="159"/>
        <v>99</v>
      </c>
      <c r="J335" s="25">
        <f t="shared" si="160"/>
        <v>99</v>
      </c>
      <c r="K335" s="27">
        <f t="shared" si="161"/>
        <v>6</v>
      </c>
      <c r="L335" s="27">
        <f t="shared" si="162"/>
        <v>6</v>
      </c>
      <c r="M335" s="25">
        <f t="shared" si="163"/>
        <v>91</v>
      </c>
      <c r="N335" s="25">
        <f t="shared" si="164"/>
        <v>91</v>
      </c>
      <c r="O335" s="27">
        <f t="shared" si="165"/>
        <v>6</v>
      </c>
      <c r="P335" s="27">
        <f t="shared" si="166"/>
        <v>6</v>
      </c>
      <c r="Q335" s="25">
        <f t="shared" si="167"/>
        <v>93</v>
      </c>
      <c r="R335" s="25">
        <f t="shared" si="168"/>
        <v>93</v>
      </c>
      <c r="S335" s="25">
        <f t="shared" si="169"/>
        <v>70</v>
      </c>
      <c r="T335" s="25">
        <f t="shared" si="170"/>
        <v>70</v>
      </c>
      <c r="U335" s="25">
        <f t="shared" si="171"/>
        <v>53</v>
      </c>
      <c r="V335" s="25">
        <f t="shared" si="172"/>
        <v>53</v>
      </c>
      <c r="W335" s="25">
        <f t="shared" si="173"/>
        <v>0</v>
      </c>
      <c r="X335" s="25">
        <f t="shared" si="174"/>
        <v>0</v>
      </c>
      <c r="Y335" s="25">
        <f t="shared" si="175"/>
        <v>0</v>
      </c>
      <c r="Z335" s="25">
        <f t="shared" si="176"/>
        <v>0</v>
      </c>
      <c r="AA335" s="25">
        <f t="shared" si="177"/>
        <v>0</v>
      </c>
      <c r="AB335" s="25">
        <f t="shared" si="178"/>
        <v>0</v>
      </c>
      <c r="AC335" s="25">
        <f t="shared" si="179"/>
        <v>0</v>
      </c>
      <c r="AD335" s="25">
        <f t="shared" si="180"/>
        <v>0</v>
      </c>
      <c r="AE335" s="25">
        <f t="shared" si="181"/>
        <v>0</v>
      </c>
      <c r="AF335" s="27">
        <f t="shared" si="182"/>
        <v>0</v>
      </c>
      <c r="AG335" s="27">
        <f t="shared" si="183"/>
        <v>0</v>
      </c>
      <c r="AH335" s="27">
        <f t="shared" si="184"/>
        <v>0</v>
      </c>
      <c r="AI335" s="27">
        <f t="shared" si="185"/>
        <v>0</v>
      </c>
      <c r="AJ335" s="27">
        <f t="shared" si="186"/>
        <v>0</v>
      </c>
      <c r="AK335" s="26">
        <f>SUM(Tabela4[[#This Row],[1º ano  LP]:[Questionário Contextual Estudante]])</f>
        <v>1014</v>
      </c>
      <c r="AM335">
        <f>IFERROR(IF(VLOOKUP(Tabela4[[#This Row],[Designação]],BW:BX,2,0)="SIM",SUM(AR335:AU335)+(4*(SUM(BH335:BK335))),0),0)</f>
        <v>0</v>
      </c>
      <c r="AN335">
        <f>IFERROR(IF(VLOOKUP(Tabela4[[#This Row],[Designação]],BW:BX,2,0)="SIM",SUM(AV335:BC335)+(4*(SUM(BL335:BS335))),0),0)</f>
        <v>0</v>
      </c>
      <c r="AO335">
        <f>IFERROR(VLOOKUP(Tabela4[[#This Row],[Designação]],BW:BX,2,0),0)</f>
        <v>0</v>
      </c>
      <c r="AP335" t="str">
        <f>IF(Tabela4[[#This Row],[Designação]]=AQ335,"SIM","NÃO")</f>
        <v>SIM</v>
      </c>
      <c r="AQ335" s="38">
        <v>431021</v>
      </c>
      <c r="AR335">
        <v>71</v>
      </c>
      <c r="AS335">
        <v>87</v>
      </c>
      <c r="AT335">
        <v>79</v>
      </c>
      <c r="AU335">
        <v>81</v>
      </c>
      <c r="AV335">
        <v>62</v>
      </c>
      <c r="AW335">
        <v>45</v>
      </c>
      <c r="BD335">
        <v>425</v>
      </c>
      <c r="BF335" t="str">
        <f t="shared" si="187"/>
        <v>sim</v>
      </c>
      <c r="BG335" s="38">
        <v>431021</v>
      </c>
      <c r="BH335">
        <v>3</v>
      </c>
      <c r="BI335">
        <v>3</v>
      </c>
      <c r="BJ335">
        <v>3</v>
      </c>
      <c r="BK335">
        <v>3</v>
      </c>
      <c r="BL335">
        <v>2</v>
      </c>
      <c r="BM335">
        <v>2</v>
      </c>
      <c r="BT335">
        <v>16</v>
      </c>
    </row>
    <row r="336" spans="2:72" x14ac:dyDescent="0.25">
      <c r="B336" s="22">
        <v>4</v>
      </c>
      <c r="C336" s="23">
        <v>431022</v>
      </c>
      <c r="D336" s="24" t="s">
        <v>369</v>
      </c>
      <c r="E336" s="25">
        <f t="shared" si="157"/>
        <v>99</v>
      </c>
      <c r="F336" s="25">
        <f>Tabela4[[#This Row],[1º ano  LP]]</f>
        <v>99</v>
      </c>
      <c r="G336" s="27">
        <f t="shared" si="158"/>
        <v>6</v>
      </c>
      <c r="H336" s="27">
        <f>Tabela4[[#This Row],[1º ano - APLICADOR LP]]</f>
        <v>6</v>
      </c>
      <c r="I336" s="25">
        <f t="shared" si="159"/>
        <v>104</v>
      </c>
      <c r="J336" s="25">
        <f t="shared" si="160"/>
        <v>104</v>
      </c>
      <c r="K336" s="27">
        <f t="shared" si="161"/>
        <v>6</v>
      </c>
      <c r="L336" s="27">
        <f t="shared" si="162"/>
        <v>6</v>
      </c>
      <c r="M336" s="25">
        <f t="shared" si="163"/>
        <v>97</v>
      </c>
      <c r="N336" s="25">
        <f t="shared" si="164"/>
        <v>97</v>
      </c>
      <c r="O336" s="27">
        <f t="shared" si="165"/>
        <v>6</v>
      </c>
      <c r="P336" s="27">
        <f t="shared" si="166"/>
        <v>6</v>
      </c>
      <c r="Q336" s="25">
        <f t="shared" si="167"/>
        <v>107</v>
      </c>
      <c r="R336" s="25">
        <f t="shared" si="168"/>
        <v>107</v>
      </c>
      <c r="S336" s="25">
        <f t="shared" si="169"/>
        <v>73</v>
      </c>
      <c r="T336" s="25">
        <f t="shared" si="170"/>
        <v>73</v>
      </c>
      <c r="U336" s="25">
        <f t="shared" si="171"/>
        <v>0</v>
      </c>
      <c r="V336" s="25">
        <f t="shared" si="172"/>
        <v>0</v>
      </c>
      <c r="W336" s="25">
        <f t="shared" si="173"/>
        <v>0</v>
      </c>
      <c r="X336" s="25">
        <f t="shared" si="174"/>
        <v>0</v>
      </c>
      <c r="Y336" s="25">
        <f t="shared" si="175"/>
        <v>0</v>
      </c>
      <c r="Z336" s="25">
        <f t="shared" si="176"/>
        <v>0</v>
      </c>
      <c r="AA336" s="25">
        <f t="shared" si="177"/>
        <v>0</v>
      </c>
      <c r="AB336" s="25">
        <f t="shared" si="178"/>
        <v>0</v>
      </c>
      <c r="AC336" s="25">
        <f t="shared" si="179"/>
        <v>0</v>
      </c>
      <c r="AD336" s="25">
        <f t="shared" si="180"/>
        <v>0</v>
      </c>
      <c r="AE336" s="25">
        <f t="shared" si="181"/>
        <v>0</v>
      </c>
      <c r="AF336" s="27">
        <f t="shared" si="182"/>
        <v>0</v>
      </c>
      <c r="AG336" s="27">
        <f t="shared" si="183"/>
        <v>0</v>
      </c>
      <c r="AH336" s="27">
        <f t="shared" si="184"/>
        <v>0</v>
      </c>
      <c r="AI336" s="27">
        <f t="shared" si="185"/>
        <v>0</v>
      </c>
      <c r="AJ336" s="27">
        <f t="shared" si="186"/>
        <v>0</v>
      </c>
      <c r="AK336" s="26">
        <f>SUM(Tabela4[[#This Row],[1º ano  LP]:[Questionário Contextual Estudante]])</f>
        <v>996</v>
      </c>
      <c r="AM336">
        <f>IFERROR(IF(VLOOKUP(Tabela4[[#This Row],[Designação]],BW:BX,2,0)="SIM",SUM(AR336:AU336)+(4*(SUM(BH336:BK336))),0),0)</f>
        <v>0</v>
      </c>
      <c r="AN336">
        <f>IFERROR(IF(VLOOKUP(Tabela4[[#This Row],[Designação]],BW:BX,2,0)="SIM",SUM(AV336:BC336)+(4*(SUM(BL336:BS336))),0),0)</f>
        <v>0</v>
      </c>
      <c r="AO336">
        <f>IFERROR(VLOOKUP(Tabela4[[#This Row],[Designação]],BW:BX,2,0),0)</f>
        <v>0</v>
      </c>
      <c r="AP336" t="str">
        <f>IF(Tabela4[[#This Row],[Designação]]=AQ336,"SIM","NÃO")</f>
        <v>SIM</v>
      </c>
      <c r="AQ336" s="38">
        <v>431022</v>
      </c>
      <c r="AR336">
        <v>87</v>
      </c>
      <c r="AS336">
        <v>92</v>
      </c>
      <c r="AT336">
        <v>85</v>
      </c>
      <c r="AU336">
        <v>95</v>
      </c>
      <c r="AV336">
        <v>65</v>
      </c>
      <c r="BD336">
        <v>424</v>
      </c>
      <c r="BF336" t="str">
        <f t="shared" si="187"/>
        <v>sim</v>
      </c>
      <c r="BG336" s="38">
        <v>431022</v>
      </c>
      <c r="BH336">
        <v>3</v>
      </c>
      <c r="BI336">
        <v>3</v>
      </c>
      <c r="BJ336">
        <v>3</v>
      </c>
      <c r="BK336">
        <v>3</v>
      </c>
      <c r="BL336">
        <v>2</v>
      </c>
      <c r="BT336">
        <v>14</v>
      </c>
    </row>
    <row r="337" spans="2:72" x14ac:dyDescent="0.25">
      <c r="B337" s="22">
        <v>4</v>
      </c>
      <c r="C337" s="23">
        <v>431023</v>
      </c>
      <c r="D337" s="24" t="s">
        <v>370</v>
      </c>
      <c r="E337" s="25">
        <f t="shared" si="157"/>
        <v>70</v>
      </c>
      <c r="F337" s="25">
        <f>Tabela4[[#This Row],[1º ano  LP]]</f>
        <v>70</v>
      </c>
      <c r="G337" s="27">
        <f t="shared" si="158"/>
        <v>4</v>
      </c>
      <c r="H337" s="27">
        <f>Tabela4[[#This Row],[1º ano - APLICADOR LP]]</f>
        <v>4</v>
      </c>
      <c r="I337" s="25">
        <f t="shared" si="159"/>
        <v>124</v>
      </c>
      <c r="J337" s="25">
        <f t="shared" si="160"/>
        <v>124</v>
      </c>
      <c r="K337" s="27">
        <f t="shared" si="161"/>
        <v>8</v>
      </c>
      <c r="L337" s="27">
        <f t="shared" si="162"/>
        <v>8</v>
      </c>
      <c r="M337" s="25">
        <f t="shared" si="163"/>
        <v>160</v>
      </c>
      <c r="N337" s="25">
        <f t="shared" si="164"/>
        <v>160</v>
      </c>
      <c r="O337" s="27">
        <f t="shared" si="165"/>
        <v>10</v>
      </c>
      <c r="P337" s="27">
        <f t="shared" si="166"/>
        <v>10</v>
      </c>
      <c r="Q337" s="25">
        <f t="shared" si="167"/>
        <v>148</v>
      </c>
      <c r="R337" s="25">
        <f t="shared" si="168"/>
        <v>148</v>
      </c>
      <c r="S337" s="25">
        <f t="shared" si="169"/>
        <v>164</v>
      </c>
      <c r="T337" s="25">
        <f t="shared" si="170"/>
        <v>164</v>
      </c>
      <c r="U337" s="25">
        <f t="shared" si="171"/>
        <v>0</v>
      </c>
      <c r="V337" s="25">
        <f t="shared" si="172"/>
        <v>0</v>
      </c>
      <c r="W337" s="25">
        <f t="shared" si="173"/>
        <v>0</v>
      </c>
      <c r="X337" s="25">
        <f t="shared" si="174"/>
        <v>0</v>
      </c>
      <c r="Y337" s="25">
        <f t="shared" si="175"/>
        <v>0</v>
      </c>
      <c r="Z337" s="25">
        <f t="shared" si="176"/>
        <v>0</v>
      </c>
      <c r="AA337" s="25">
        <f t="shared" si="177"/>
        <v>0</v>
      </c>
      <c r="AB337" s="25">
        <f t="shared" si="178"/>
        <v>0</v>
      </c>
      <c r="AC337" s="25">
        <f t="shared" si="179"/>
        <v>0</v>
      </c>
      <c r="AD337" s="25">
        <f t="shared" si="180"/>
        <v>0</v>
      </c>
      <c r="AE337" s="25">
        <f t="shared" si="181"/>
        <v>0</v>
      </c>
      <c r="AF337" s="27">
        <f t="shared" si="182"/>
        <v>0</v>
      </c>
      <c r="AG337" s="27">
        <f t="shared" si="183"/>
        <v>0</v>
      </c>
      <c r="AH337" s="27">
        <f t="shared" si="184"/>
        <v>0</v>
      </c>
      <c r="AI337" s="27">
        <f t="shared" si="185"/>
        <v>0</v>
      </c>
      <c r="AJ337" s="27">
        <f t="shared" si="186"/>
        <v>0</v>
      </c>
      <c r="AK337" s="26">
        <f>SUM(Tabela4[[#This Row],[1º ano  LP]:[Questionário Contextual Estudante]])</f>
        <v>1376</v>
      </c>
      <c r="AM337">
        <f>IFERROR(IF(VLOOKUP(Tabela4[[#This Row],[Designação]],BW:BX,2,0)="SIM",SUM(AR337:AU337)+(4*(SUM(BH337:BK337))),0),0)</f>
        <v>0</v>
      </c>
      <c r="AN337">
        <f>IFERROR(IF(VLOOKUP(Tabela4[[#This Row],[Designação]],BW:BX,2,0)="SIM",SUM(AV337:BC337)+(4*(SUM(BL337:BS337))),0),0)</f>
        <v>0</v>
      </c>
      <c r="AO337">
        <f>IFERROR(VLOOKUP(Tabela4[[#This Row],[Designação]],BW:BX,2,0),0)</f>
        <v>0</v>
      </c>
      <c r="AP337" t="str">
        <f>IF(Tabela4[[#This Row],[Designação]]=AQ337,"SIM","NÃO")</f>
        <v>SIM</v>
      </c>
      <c r="AQ337" s="38">
        <v>431023</v>
      </c>
      <c r="AR337">
        <v>62</v>
      </c>
      <c r="AS337">
        <v>108</v>
      </c>
      <c r="AT337">
        <v>140</v>
      </c>
      <c r="AU337">
        <v>132</v>
      </c>
      <c r="AV337">
        <v>148</v>
      </c>
      <c r="BD337">
        <v>590</v>
      </c>
      <c r="BF337" t="str">
        <f t="shared" si="187"/>
        <v>sim</v>
      </c>
      <c r="BG337" s="38">
        <v>431023</v>
      </c>
      <c r="BH337">
        <v>2</v>
      </c>
      <c r="BI337">
        <v>4</v>
      </c>
      <c r="BJ337">
        <v>5</v>
      </c>
      <c r="BK337">
        <v>4</v>
      </c>
      <c r="BL337">
        <v>4</v>
      </c>
      <c r="BT337">
        <v>19</v>
      </c>
    </row>
    <row r="338" spans="2:72" x14ac:dyDescent="0.25">
      <c r="B338" s="22">
        <v>4</v>
      </c>
      <c r="C338" s="23">
        <v>431024</v>
      </c>
      <c r="D338" s="24" t="s">
        <v>371</v>
      </c>
      <c r="E338" s="25">
        <f t="shared" si="157"/>
        <v>194</v>
      </c>
      <c r="F338" s="25">
        <f>Tabela4[[#This Row],[1º ano  LP]]</f>
        <v>194</v>
      </c>
      <c r="G338" s="27">
        <f t="shared" si="158"/>
        <v>12</v>
      </c>
      <c r="H338" s="27">
        <f>Tabela4[[#This Row],[1º ano - APLICADOR LP]]</f>
        <v>12</v>
      </c>
      <c r="I338" s="25">
        <f t="shared" si="159"/>
        <v>123</v>
      </c>
      <c r="J338" s="25">
        <f t="shared" si="160"/>
        <v>123</v>
      </c>
      <c r="K338" s="27">
        <f t="shared" si="161"/>
        <v>8</v>
      </c>
      <c r="L338" s="27">
        <f t="shared" si="162"/>
        <v>8</v>
      </c>
      <c r="M338" s="25">
        <f t="shared" si="163"/>
        <v>157</v>
      </c>
      <c r="N338" s="25">
        <f t="shared" si="164"/>
        <v>157</v>
      </c>
      <c r="O338" s="27">
        <f t="shared" si="165"/>
        <v>10</v>
      </c>
      <c r="P338" s="27">
        <f t="shared" si="166"/>
        <v>10</v>
      </c>
      <c r="Q338" s="25">
        <f t="shared" si="167"/>
        <v>130</v>
      </c>
      <c r="R338" s="25">
        <f t="shared" si="168"/>
        <v>130</v>
      </c>
      <c r="S338" s="25">
        <f t="shared" si="169"/>
        <v>106</v>
      </c>
      <c r="T338" s="25">
        <f t="shared" si="170"/>
        <v>106</v>
      </c>
      <c r="U338" s="25">
        <f t="shared" si="171"/>
        <v>0</v>
      </c>
      <c r="V338" s="25">
        <f t="shared" si="172"/>
        <v>0</v>
      </c>
      <c r="W338" s="25">
        <f t="shared" si="173"/>
        <v>0</v>
      </c>
      <c r="X338" s="25">
        <f t="shared" si="174"/>
        <v>0</v>
      </c>
      <c r="Y338" s="25">
        <f t="shared" si="175"/>
        <v>0</v>
      </c>
      <c r="Z338" s="25">
        <f t="shared" si="176"/>
        <v>0</v>
      </c>
      <c r="AA338" s="25">
        <f t="shared" si="177"/>
        <v>0</v>
      </c>
      <c r="AB338" s="25">
        <f t="shared" si="178"/>
        <v>0</v>
      </c>
      <c r="AC338" s="25">
        <f t="shared" si="179"/>
        <v>0</v>
      </c>
      <c r="AD338" s="25">
        <f t="shared" si="180"/>
        <v>0</v>
      </c>
      <c r="AE338" s="25">
        <f t="shared" si="181"/>
        <v>0</v>
      </c>
      <c r="AF338" s="27">
        <f t="shared" si="182"/>
        <v>0</v>
      </c>
      <c r="AG338" s="27">
        <f t="shared" si="183"/>
        <v>0</v>
      </c>
      <c r="AH338" s="27">
        <f t="shared" si="184"/>
        <v>0</v>
      </c>
      <c r="AI338" s="27">
        <f t="shared" si="185"/>
        <v>604</v>
      </c>
      <c r="AJ338" s="27">
        <f t="shared" si="186"/>
        <v>106</v>
      </c>
      <c r="AK338" s="26">
        <f>SUM(Tabela4[[#This Row],[1º ano  LP]:[Questionário Contextual Estudante]])</f>
        <v>2190</v>
      </c>
      <c r="AM338">
        <f>IFERROR(IF(VLOOKUP(Tabela4[[#This Row],[Designação]],BW:BX,2,0)="SIM",SUM(AR338:AU338)+(4*(SUM(BH338:BK338))),0),0)</f>
        <v>604</v>
      </c>
      <c r="AN338">
        <f>IFERROR(IF(VLOOKUP(Tabela4[[#This Row],[Designação]],BW:BX,2,0)="SIM",SUM(AV338:BC338)+(4*(SUM(BL338:BS338))),0),0)</f>
        <v>106</v>
      </c>
      <c r="AO338" t="str">
        <f>IFERROR(VLOOKUP(Tabela4[[#This Row],[Designação]],BW:BX,2,0),0)</f>
        <v>SIM</v>
      </c>
      <c r="AP338" t="str">
        <f>IF(Tabela4[[#This Row],[Designação]]=AQ338,"SIM","NÃO")</f>
        <v>SIM</v>
      </c>
      <c r="AQ338" s="38">
        <v>431024</v>
      </c>
      <c r="AR338">
        <v>170</v>
      </c>
      <c r="AS338">
        <v>107</v>
      </c>
      <c r="AT338">
        <v>137</v>
      </c>
      <c r="AU338">
        <v>114</v>
      </c>
      <c r="AV338">
        <v>94</v>
      </c>
      <c r="BD338">
        <v>622</v>
      </c>
      <c r="BF338" t="str">
        <f t="shared" si="187"/>
        <v>sim</v>
      </c>
      <c r="BG338" s="38">
        <v>431024</v>
      </c>
      <c r="BH338">
        <v>6</v>
      </c>
      <c r="BI338">
        <v>4</v>
      </c>
      <c r="BJ338">
        <v>5</v>
      </c>
      <c r="BK338">
        <v>4</v>
      </c>
      <c r="BL338">
        <v>3</v>
      </c>
      <c r="BT338">
        <v>22</v>
      </c>
    </row>
    <row r="339" spans="2:72" x14ac:dyDescent="0.25">
      <c r="B339" s="22">
        <v>4</v>
      </c>
      <c r="C339" s="23">
        <v>431026</v>
      </c>
      <c r="D339" s="24" t="s">
        <v>372</v>
      </c>
      <c r="E339" s="25">
        <f t="shared" si="157"/>
        <v>0</v>
      </c>
      <c r="F339" s="25">
        <f>Tabela4[[#This Row],[1º ano  LP]]</f>
        <v>0</v>
      </c>
      <c r="G339" s="27">
        <f t="shared" si="158"/>
        <v>0</v>
      </c>
      <c r="H339" s="27">
        <f>Tabela4[[#This Row],[1º ano - APLICADOR LP]]</f>
        <v>0</v>
      </c>
      <c r="I339" s="25">
        <f t="shared" si="159"/>
        <v>0</v>
      </c>
      <c r="J339" s="25">
        <f t="shared" si="160"/>
        <v>0</v>
      </c>
      <c r="K339" s="27">
        <f t="shared" si="161"/>
        <v>0</v>
      </c>
      <c r="L339" s="27">
        <f t="shared" si="162"/>
        <v>0</v>
      </c>
      <c r="M339" s="25">
        <f t="shared" si="163"/>
        <v>0</v>
      </c>
      <c r="N339" s="25">
        <f t="shared" si="164"/>
        <v>0</v>
      </c>
      <c r="O339" s="27">
        <f t="shared" si="165"/>
        <v>0</v>
      </c>
      <c r="P339" s="27">
        <f t="shared" si="166"/>
        <v>0</v>
      </c>
      <c r="Q339" s="25">
        <f t="shared" si="167"/>
        <v>0</v>
      </c>
      <c r="R339" s="25">
        <f t="shared" si="168"/>
        <v>0</v>
      </c>
      <c r="S339" s="25">
        <f t="shared" si="169"/>
        <v>0</v>
      </c>
      <c r="T339" s="25">
        <f t="shared" si="170"/>
        <v>0</v>
      </c>
      <c r="U339" s="25">
        <f t="shared" si="171"/>
        <v>216</v>
      </c>
      <c r="V339" s="25">
        <f t="shared" si="172"/>
        <v>216</v>
      </c>
      <c r="W339" s="25">
        <f t="shared" si="173"/>
        <v>167</v>
      </c>
      <c r="X339" s="25">
        <f t="shared" si="174"/>
        <v>167</v>
      </c>
      <c r="Y339" s="25">
        <f t="shared" si="175"/>
        <v>194</v>
      </c>
      <c r="Z339" s="25">
        <f t="shared" si="176"/>
        <v>194</v>
      </c>
      <c r="AA339" s="25">
        <f t="shared" si="177"/>
        <v>153</v>
      </c>
      <c r="AB339" s="25">
        <f t="shared" si="178"/>
        <v>153</v>
      </c>
      <c r="AC339" s="25">
        <f t="shared" si="179"/>
        <v>34</v>
      </c>
      <c r="AD339" s="25">
        <f t="shared" si="180"/>
        <v>34</v>
      </c>
      <c r="AE339" s="25">
        <f t="shared" si="181"/>
        <v>29</v>
      </c>
      <c r="AF339" s="27">
        <f t="shared" si="182"/>
        <v>29</v>
      </c>
      <c r="AG339" s="27">
        <f t="shared" si="183"/>
        <v>0</v>
      </c>
      <c r="AH339" s="27">
        <f t="shared" si="184"/>
        <v>0</v>
      </c>
      <c r="AI339" s="27">
        <f t="shared" si="185"/>
        <v>0</v>
      </c>
      <c r="AJ339" s="27">
        <f t="shared" si="186"/>
        <v>0</v>
      </c>
      <c r="AK339" s="26">
        <f>SUM(Tabela4[[#This Row],[1º ano  LP]:[Questionário Contextual Estudante]])</f>
        <v>1586</v>
      </c>
      <c r="AM339">
        <f>IFERROR(IF(VLOOKUP(Tabela4[[#This Row],[Designação]],BW:BX,2,0)="SIM",SUM(AR339:AU339)+(4*(SUM(BH339:BK339))),0),0)</f>
        <v>0</v>
      </c>
      <c r="AN339">
        <f>IFERROR(IF(VLOOKUP(Tabela4[[#This Row],[Designação]],BW:BX,2,0)="SIM",SUM(AV339:BC339)+(4*(SUM(BL339:BS339))),0),0)</f>
        <v>0</v>
      </c>
      <c r="AO339">
        <f>IFERROR(VLOOKUP(Tabela4[[#This Row],[Designação]],BW:BX,2,0),0)</f>
        <v>0</v>
      </c>
      <c r="AP339" t="str">
        <f>IF(Tabela4[[#This Row],[Designação]]=AQ339,"SIM","NÃO")</f>
        <v>SIM</v>
      </c>
      <c r="AQ339" s="38">
        <v>431026</v>
      </c>
      <c r="AW339">
        <v>192</v>
      </c>
      <c r="AX339">
        <v>151</v>
      </c>
      <c r="AY339">
        <v>174</v>
      </c>
      <c r="AZ339">
        <v>137</v>
      </c>
      <c r="BA339">
        <v>30</v>
      </c>
      <c r="BB339">
        <v>25</v>
      </c>
      <c r="BD339">
        <v>709</v>
      </c>
      <c r="BF339" t="str">
        <f t="shared" si="187"/>
        <v>sim</v>
      </c>
      <c r="BG339" s="38">
        <v>431026</v>
      </c>
      <c r="BM339">
        <v>6</v>
      </c>
      <c r="BN339">
        <v>4</v>
      </c>
      <c r="BO339">
        <v>5</v>
      </c>
      <c r="BP339">
        <v>4</v>
      </c>
      <c r="BQ339">
        <v>1</v>
      </c>
      <c r="BR339">
        <v>1</v>
      </c>
      <c r="BT339">
        <v>21</v>
      </c>
    </row>
    <row r="340" spans="2:72" x14ac:dyDescent="0.25">
      <c r="B340" s="22">
        <v>4</v>
      </c>
      <c r="C340" s="23">
        <v>431027</v>
      </c>
      <c r="D340" s="24" t="s">
        <v>373</v>
      </c>
      <c r="E340" s="25">
        <f t="shared" si="157"/>
        <v>0</v>
      </c>
      <c r="F340" s="25">
        <f>Tabela4[[#This Row],[1º ano  LP]]</f>
        <v>0</v>
      </c>
      <c r="G340" s="27">
        <f t="shared" si="158"/>
        <v>0</v>
      </c>
      <c r="H340" s="27">
        <f>Tabela4[[#This Row],[1º ano - APLICADOR LP]]</f>
        <v>0</v>
      </c>
      <c r="I340" s="25">
        <f t="shared" si="159"/>
        <v>0</v>
      </c>
      <c r="J340" s="25">
        <f t="shared" si="160"/>
        <v>0</v>
      </c>
      <c r="K340" s="27">
        <f t="shared" si="161"/>
        <v>0</v>
      </c>
      <c r="L340" s="27">
        <f t="shared" si="162"/>
        <v>0</v>
      </c>
      <c r="M340" s="25">
        <f t="shared" si="163"/>
        <v>0</v>
      </c>
      <c r="N340" s="25">
        <f t="shared" si="164"/>
        <v>0</v>
      </c>
      <c r="O340" s="27">
        <f t="shared" si="165"/>
        <v>0</v>
      </c>
      <c r="P340" s="27">
        <f t="shared" si="166"/>
        <v>0</v>
      </c>
      <c r="Q340" s="25">
        <f t="shared" si="167"/>
        <v>0</v>
      </c>
      <c r="R340" s="25">
        <f t="shared" si="168"/>
        <v>0</v>
      </c>
      <c r="S340" s="25">
        <f t="shared" si="169"/>
        <v>0</v>
      </c>
      <c r="T340" s="25">
        <f t="shared" si="170"/>
        <v>0</v>
      </c>
      <c r="U340" s="25">
        <f t="shared" si="171"/>
        <v>241</v>
      </c>
      <c r="V340" s="25">
        <f t="shared" si="172"/>
        <v>241</v>
      </c>
      <c r="W340" s="25">
        <f t="shared" si="173"/>
        <v>271</v>
      </c>
      <c r="X340" s="25">
        <f t="shared" si="174"/>
        <v>271</v>
      </c>
      <c r="Y340" s="25">
        <f t="shared" si="175"/>
        <v>235</v>
      </c>
      <c r="Z340" s="25">
        <f t="shared" si="176"/>
        <v>235</v>
      </c>
      <c r="AA340" s="25">
        <f t="shared" si="177"/>
        <v>177</v>
      </c>
      <c r="AB340" s="25">
        <f t="shared" si="178"/>
        <v>177</v>
      </c>
      <c r="AC340" s="25">
        <f t="shared" si="179"/>
        <v>0</v>
      </c>
      <c r="AD340" s="25">
        <f t="shared" si="180"/>
        <v>0</v>
      </c>
      <c r="AE340" s="25">
        <f t="shared" si="181"/>
        <v>54</v>
      </c>
      <c r="AF340" s="27">
        <f t="shared" si="182"/>
        <v>54</v>
      </c>
      <c r="AG340" s="27">
        <f t="shared" si="183"/>
        <v>0</v>
      </c>
      <c r="AH340" s="27">
        <f t="shared" si="184"/>
        <v>0</v>
      </c>
      <c r="AI340" s="27">
        <f t="shared" si="185"/>
        <v>0</v>
      </c>
      <c r="AJ340" s="27">
        <f t="shared" si="186"/>
        <v>978</v>
      </c>
      <c r="AK340" s="26">
        <f>SUM(Tabela4[[#This Row],[1º ano  LP]:[Questionário Contextual Estudante]])</f>
        <v>2934</v>
      </c>
      <c r="AM340">
        <f>IFERROR(IF(VLOOKUP(Tabela4[[#This Row],[Designação]],BW:BX,2,0)="SIM",SUM(AR340:AU340)+(4*(SUM(BH340:BK340))),0),0)</f>
        <v>0</v>
      </c>
      <c r="AN340">
        <f>IFERROR(IF(VLOOKUP(Tabela4[[#This Row],[Designação]],BW:BX,2,0)="SIM",SUM(AV340:BC340)+(4*(SUM(BL340:BS340))),0),0)</f>
        <v>978</v>
      </c>
      <c r="AO340" t="str">
        <f>IFERROR(VLOOKUP(Tabela4[[#This Row],[Designação]],BW:BX,2,0),0)</f>
        <v>SIM</v>
      </c>
      <c r="AP340" t="str">
        <f>IF(Tabela4[[#This Row],[Designação]]=AQ340,"SIM","NÃO")</f>
        <v>SIM</v>
      </c>
      <c r="AQ340" s="38">
        <v>431027</v>
      </c>
      <c r="AW340">
        <v>217</v>
      </c>
      <c r="AX340">
        <v>243</v>
      </c>
      <c r="AY340">
        <v>211</v>
      </c>
      <c r="AZ340">
        <v>157</v>
      </c>
      <c r="BB340">
        <v>46</v>
      </c>
      <c r="BD340">
        <v>874</v>
      </c>
      <c r="BF340" t="str">
        <f t="shared" si="187"/>
        <v>sim</v>
      </c>
      <c r="BG340" s="38">
        <v>431027</v>
      </c>
      <c r="BM340">
        <v>6</v>
      </c>
      <c r="BN340">
        <v>7</v>
      </c>
      <c r="BO340">
        <v>6</v>
      </c>
      <c r="BP340">
        <v>5</v>
      </c>
      <c r="BR340">
        <v>2</v>
      </c>
      <c r="BT340">
        <v>26</v>
      </c>
    </row>
    <row r="341" spans="2:72" x14ac:dyDescent="0.25">
      <c r="B341" s="22">
        <v>4</v>
      </c>
      <c r="C341" s="23">
        <v>431501</v>
      </c>
      <c r="D341" s="24" t="s">
        <v>374</v>
      </c>
      <c r="E341" s="25">
        <f t="shared" si="157"/>
        <v>65</v>
      </c>
      <c r="F341" s="25">
        <f>Tabela4[[#This Row],[1º ano  LP]]</f>
        <v>65</v>
      </c>
      <c r="G341" s="27">
        <f t="shared" si="158"/>
        <v>4</v>
      </c>
      <c r="H341" s="27">
        <f>Tabela4[[#This Row],[1º ano - APLICADOR LP]]</f>
        <v>4</v>
      </c>
      <c r="I341" s="25">
        <f t="shared" si="159"/>
        <v>67</v>
      </c>
      <c r="J341" s="25">
        <f t="shared" si="160"/>
        <v>67</v>
      </c>
      <c r="K341" s="27">
        <f t="shared" si="161"/>
        <v>4</v>
      </c>
      <c r="L341" s="27">
        <f t="shared" si="162"/>
        <v>4</v>
      </c>
      <c r="M341" s="25">
        <f t="shared" si="163"/>
        <v>68</v>
      </c>
      <c r="N341" s="25">
        <f t="shared" si="164"/>
        <v>68</v>
      </c>
      <c r="O341" s="27">
        <f t="shared" si="165"/>
        <v>4</v>
      </c>
      <c r="P341" s="27">
        <f t="shared" si="166"/>
        <v>4</v>
      </c>
      <c r="Q341" s="25">
        <f t="shared" si="167"/>
        <v>100</v>
      </c>
      <c r="R341" s="25">
        <f t="shared" si="168"/>
        <v>100</v>
      </c>
      <c r="S341" s="25">
        <f t="shared" si="169"/>
        <v>70</v>
      </c>
      <c r="T341" s="25">
        <f t="shared" si="170"/>
        <v>70</v>
      </c>
      <c r="U341" s="25">
        <f t="shared" si="171"/>
        <v>0</v>
      </c>
      <c r="V341" s="25">
        <f t="shared" si="172"/>
        <v>0</v>
      </c>
      <c r="W341" s="25">
        <f t="shared" si="173"/>
        <v>0</v>
      </c>
      <c r="X341" s="25">
        <f t="shared" si="174"/>
        <v>0</v>
      </c>
      <c r="Y341" s="25">
        <f t="shared" si="175"/>
        <v>0</v>
      </c>
      <c r="Z341" s="25">
        <f t="shared" si="176"/>
        <v>0</v>
      </c>
      <c r="AA341" s="25">
        <f t="shared" si="177"/>
        <v>0</v>
      </c>
      <c r="AB341" s="25">
        <f t="shared" si="178"/>
        <v>0</v>
      </c>
      <c r="AC341" s="25">
        <f t="shared" si="179"/>
        <v>0</v>
      </c>
      <c r="AD341" s="25">
        <f t="shared" si="180"/>
        <v>0</v>
      </c>
      <c r="AE341" s="25">
        <f t="shared" si="181"/>
        <v>0</v>
      </c>
      <c r="AF341" s="27">
        <f t="shared" si="182"/>
        <v>0</v>
      </c>
      <c r="AG341" s="27">
        <f t="shared" si="183"/>
        <v>0</v>
      </c>
      <c r="AH341" s="27">
        <f t="shared" si="184"/>
        <v>0</v>
      </c>
      <c r="AI341" s="27">
        <f t="shared" si="185"/>
        <v>0</v>
      </c>
      <c r="AJ341" s="27">
        <f t="shared" si="186"/>
        <v>0</v>
      </c>
      <c r="AK341" s="26">
        <f>SUM(Tabela4[[#This Row],[1º ano  LP]:[Questionário Contextual Estudante]])</f>
        <v>764</v>
      </c>
      <c r="AM341">
        <f>IFERROR(IF(VLOOKUP(Tabela4[[#This Row],[Designação]],BW:BX,2,0)="SIM",SUM(AR341:AU341)+(4*(SUM(BH341:BK341))),0),0)</f>
        <v>0</v>
      </c>
      <c r="AN341">
        <f>IFERROR(IF(VLOOKUP(Tabela4[[#This Row],[Designação]],BW:BX,2,0)="SIM",SUM(AV341:BC341)+(4*(SUM(BL341:BS341))),0),0)</f>
        <v>0</v>
      </c>
      <c r="AO341">
        <f>IFERROR(VLOOKUP(Tabela4[[#This Row],[Designação]],BW:BX,2,0),0)</f>
        <v>0</v>
      </c>
      <c r="AP341" t="str">
        <f>IF(Tabela4[[#This Row],[Designação]]=AQ341,"SIM","NÃO")</f>
        <v>SIM</v>
      </c>
      <c r="AQ341" s="38">
        <v>431501</v>
      </c>
      <c r="AR341">
        <v>57</v>
      </c>
      <c r="AS341">
        <v>59</v>
      </c>
      <c r="AT341">
        <v>60</v>
      </c>
      <c r="AU341">
        <v>88</v>
      </c>
      <c r="AV341">
        <v>62</v>
      </c>
      <c r="BD341">
        <v>326</v>
      </c>
      <c r="BF341" t="str">
        <f t="shared" si="187"/>
        <v>sim</v>
      </c>
      <c r="BG341" s="38">
        <v>431501</v>
      </c>
      <c r="BH341">
        <v>2</v>
      </c>
      <c r="BI341">
        <v>2</v>
      </c>
      <c r="BJ341">
        <v>2</v>
      </c>
      <c r="BK341">
        <v>3</v>
      </c>
      <c r="BL341">
        <v>2</v>
      </c>
      <c r="BT341">
        <v>11</v>
      </c>
    </row>
    <row r="342" spans="2:72" x14ac:dyDescent="0.25">
      <c r="B342" s="22">
        <v>4</v>
      </c>
      <c r="C342" s="23">
        <v>431502</v>
      </c>
      <c r="D342" s="24" t="s">
        <v>375</v>
      </c>
      <c r="E342" s="25">
        <f t="shared" si="157"/>
        <v>94</v>
      </c>
      <c r="F342" s="25">
        <f>Tabela4[[#This Row],[1º ano  LP]]</f>
        <v>94</v>
      </c>
      <c r="G342" s="27">
        <f t="shared" si="158"/>
        <v>6</v>
      </c>
      <c r="H342" s="27">
        <f>Tabela4[[#This Row],[1º ano - APLICADOR LP]]</f>
        <v>6</v>
      </c>
      <c r="I342" s="25">
        <f t="shared" si="159"/>
        <v>131</v>
      </c>
      <c r="J342" s="25">
        <f t="shared" si="160"/>
        <v>131</v>
      </c>
      <c r="K342" s="27">
        <f t="shared" si="161"/>
        <v>8</v>
      </c>
      <c r="L342" s="27">
        <f t="shared" si="162"/>
        <v>8</v>
      </c>
      <c r="M342" s="25">
        <f t="shared" si="163"/>
        <v>137</v>
      </c>
      <c r="N342" s="25">
        <f t="shared" si="164"/>
        <v>137</v>
      </c>
      <c r="O342" s="27">
        <f t="shared" si="165"/>
        <v>8</v>
      </c>
      <c r="P342" s="27">
        <f t="shared" si="166"/>
        <v>8</v>
      </c>
      <c r="Q342" s="25">
        <f t="shared" si="167"/>
        <v>115</v>
      </c>
      <c r="R342" s="25">
        <f t="shared" si="168"/>
        <v>115</v>
      </c>
      <c r="S342" s="25">
        <f t="shared" si="169"/>
        <v>138</v>
      </c>
      <c r="T342" s="25">
        <f t="shared" si="170"/>
        <v>138</v>
      </c>
      <c r="U342" s="25">
        <f t="shared" si="171"/>
        <v>71</v>
      </c>
      <c r="V342" s="25">
        <f t="shared" si="172"/>
        <v>71</v>
      </c>
      <c r="W342" s="25">
        <f t="shared" si="173"/>
        <v>0</v>
      </c>
      <c r="X342" s="25">
        <f t="shared" si="174"/>
        <v>0</v>
      </c>
      <c r="Y342" s="25">
        <f t="shared" si="175"/>
        <v>0</v>
      </c>
      <c r="Z342" s="25">
        <f t="shared" si="176"/>
        <v>0</v>
      </c>
      <c r="AA342" s="25">
        <f t="shared" si="177"/>
        <v>0</v>
      </c>
      <c r="AB342" s="25">
        <f t="shared" si="178"/>
        <v>0</v>
      </c>
      <c r="AC342" s="25">
        <f t="shared" si="179"/>
        <v>0</v>
      </c>
      <c r="AD342" s="25">
        <f t="shared" si="180"/>
        <v>0</v>
      </c>
      <c r="AE342" s="25">
        <f t="shared" si="181"/>
        <v>0</v>
      </c>
      <c r="AF342" s="27">
        <f t="shared" si="182"/>
        <v>0</v>
      </c>
      <c r="AG342" s="27">
        <f t="shared" si="183"/>
        <v>0</v>
      </c>
      <c r="AH342" s="27">
        <f t="shared" si="184"/>
        <v>0</v>
      </c>
      <c r="AI342" s="27">
        <f t="shared" si="185"/>
        <v>477</v>
      </c>
      <c r="AJ342" s="27">
        <f t="shared" si="186"/>
        <v>209</v>
      </c>
      <c r="AK342" s="26">
        <f>SUM(Tabela4[[#This Row],[1º ano  LP]:[Questionário Contextual Estudante]])</f>
        <v>2102</v>
      </c>
      <c r="AM342">
        <f>IFERROR(IF(VLOOKUP(Tabela4[[#This Row],[Designação]],BW:BX,2,0)="SIM",SUM(AR342:AU342)+(4*(SUM(BH342:BK342))),0),0)</f>
        <v>477</v>
      </c>
      <c r="AN342">
        <f>IFERROR(IF(VLOOKUP(Tabela4[[#This Row],[Designação]],BW:BX,2,0)="SIM",SUM(AV342:BC342)+(4*(SUM(BL342:BS342))),0),0)</f>
        <v>209</v>
      </c>
      <c r="AO342" t="str">
        <f>IFERROR(VLOOKUP(Tabela4[[#This Row],[Designação]],BW:BX,2,0),0)</f>
        <v>SIM</v>
      </c>
      <c r="AP342" t="str">
        <f>IF(Tabela4[[#This Row],[Designação]]=AQ342,"SIM","NÃO")</f>
        <v>SIM</v>
      </c>
      <c r="AQ342" s="38">
        <v>431502</v>
      </c>
      <c r="AR342">
        <v>82</v>
      </c>
      <c r="AS342">
        <v>115</v>
      </c>
      <c r="AT342">
        <v>121</v>
      </c>
      <c r="AU342">
        <v>103</v>
      </c>
      <c r="AV342">
        <v>122</v>
      </c>
      <c r="AW342">
        <v>63</v>
      </c>
      <c r="BD342">
        <v>606</v>
      </c>
      <c r="BF342" t="str">
        <f t="shared" si="187"/>
        <v>sim</v>
      </c>
      <c r="BG342" s="38">
        <v>431502</v>
      </c>
      <c r="BH342">
        <v>3</v>
      </c>
      <c r="BI342">
        <v>4</v>
      </c>
      <c r="BJ342">
        <v>4</v>
      </c>
      <c r="BK342">
        <v>3</v>
      </c>
      <c r="BL342">
        <v>4</v>
      </c>
      <c r="BM342">
        <v>2</v>
      </c>
      <c r="BT342">
        <v>20</v>
      </c>
    </row>
    <row r="343" spans="2:72" x14ac:dyDescent="0.25">
      <c r="B343" s="22">
        <v>5</v>
      </c>
      <c r="C343" s="23">
        <v>514001</v>
      </c>
      <c r="D343" s="24" t="s">
        <v>376</v>
      </c>
      <c r="E343" s="25">
        <f t="shared" si="157"/>
        <v>86</v>
      </c>
      <c r="F343" s="25">
        <f>Tabela4[[#This Row],[1º ano  LP]]</f>
        <v>86</v>
      </c>
      <c r="G343" s="27">
        <f t="shared" si="158"/>
        <v>6</v>
      </c>
      <c r="H343" s="27">
        <f>Tabela4[[#This Row],[1º ano - APLICADOR LP]]</f>
        <v>6</v>
      </c>
      <c r="I343" s="25">
        <f t="shared" si="159"/>
        <v>100</v>
      </c>
      <c r="J343" s="25">
        <f t="shared" si="160"/>
        <v>100</v>
      </c>
      <c r="K343" s="27">
        <f t="shared" si="161"/>
        <v>6</v>
      </c>
      <c r="L343" s="27">
        <f t="shared" si="162"/>
        <v>6</v>
      </c>
      <c r="M343" s="25">
        <f t="shared" si="163"/>
        <v>104</v>
      </c>
      <c r="N343" s="25">
        <f t="shared" si="164"/>
        <v>104</v>
      </c>
      <c r="O343" s="27">
        <f t="shared" si="165"/>
        <v>6</v>
      </c>
      <c r="P343" s="27">
        <f t="shared" si="166"/>
        <v>6</v>
      </c>
      <c r="Q343" s="25">
        <f t="shared" si="167"/>
        <v>102</v>
      </c>
      <c r="R343" s="25">
        <f t="shared" si="168"/>
        <v>102</v>
      </c>
      <c r="S343" s="25">
        <f t="shared" si="169"/>
        <v>98</v>
      </c>
      <c r="T343" s="25">
        <f t="shared" si="170"/>
        <v>98</v>
      </c>
      <c r="U343" s="25">
        <f t="shared" si="171"/>
        <v>82</v>
      </c>
      <c r="V343" s="25">
        <f t="shared" si="172"/>
        <v>82</v>
      </c>
      <c r="W343" s="25">
        <f t="shared" si="173"/>
        <v>0</v>
      </c>
      <c r="X343" s="25">
        <f t="shared" si="174"/>
        <v>0</v>
      </c>
      <c r="Y343" s="25">
        <f t="shared" si="175"/>
        <v>0</v>
      </c>
      <c r="Z343" s="25">
        <f t="shared" si="176"/>
        <v>0</v>
      </c>
      <c r="AA343" s="25">
        <f t="shared" si="177"/>
        <v>0</v>
      </c>
      <c r="AB343" s="25">
        <f t="shared" si="178"/>
        <v>0</v>
      </c>
      <c r="AC343" s="25">
        <f t="shared" si="179"/>
        <v>0</v>
      </c>
      <c r="AD343" s="25">
        <f t="shared" si="180"/>
        <v>0</v>
      </c>
      <c r="AE343" s="25">
        <f t="shared" si="181"/>
        <v>0</v>
      </c>
      <c r="AF343" s="27">
        <f t="shared" si="182"/>
        <v>0</v>
      </c>
      <c r="AG343" s="27">
        <f t="shared" si="183"/>
        <v>0</v>
      </c>
      <c r="AH343" s="27">
        <f t="shared" si="184"/>
        <v>0</v>
      </c>
      <c r="AI343" s="27">
        <f t="shared" si="185"/>
        <v>0</v>
      </c>
      <c r="AJ343" s="27">
        <f t="shared" si="186"/>
        <v>0</v>
      </c>
      <c r="AK343" s="26">
        <f>SUM(Tabela4[[#This Row],[1º ano  LP]:[Questionário Contextual Estudante]])</f>
        <v>1180</v>
      </c>
      <c r="AM343">
        <f>IFERROR(IF(VLOOKUP(Tabela4[[#This Row],[Designação]],BW:BX,2,0)="SIM",SUM(AR343:AU343)+(4*(SUM(BH343:BK343))),0),0)</f>
        <v>0</v>
      </c>
      <c r="AN343">
        <f>IFERROR(IF(VLOOKUP(Tabela4[[#This Row],[Designação]],BW:BX,2,0)="SIM",SUM(AV343:BC343)+(4*(SUM(BL343:BS343))),0),0)</f>
        <v>0</v>
      </c>
      <c r="AO343">
        <f>IFERROR(VLOOKUP(Tabela4[[#This Row],[Designação]],BW:BX,2,0),0)</f>
        <v>0</v>
      </c>
      <c r="AP343" t="str">
        <f>IF(Tabela4[[#This Row],[Designação]]=AQ343,"SIM","NÃO")</f>
        <v>SIM</v>
      </c>
      <c r="AQ343" s="38">
        <v>514001</v>
      </c>
      <c r="AR343">
        <v>74</v>
      </c>
      <c r="AS343">
        <v>88</v>
      </c>
      <c r="AT343">
        <v>92</v>
      </c>
      <c r="AU343">
        <v>90</v>
      </c>
      <c r="AV343">
        <v>86</v>
      </c>
      <c r="AW343">
        <v>70</v>
      </c>
      <c r="BD343">
        <v>500</v>
      </c>
      <c r="BF343" t="str">
        <f t="shared" si="187"/>
        <v>sim</v>
      </c>
      <c r="BG343" s="38">
        <v>514001</v>
      </c>
      <c r="BH343">
        <v>3</v>
      </c>
      <c r="BI343">
        <v>3</v>
      </c>
      <c r="BJ343">
        <v>3</v>
      </c>
      <c r="BK343">
        <v>3</v>
      </c>
      <c r="BL343">
        <v>3</v>
      </c>
      <c r="BM343">
        <v>3</v>
      </c>
      <c r="BT343">
        <v>18</v>
      </c>
    </row>
    <row r="344" spans="2:72" x14ac:dyDescent="0.25">
      <c r="B344" s="22">
        <v>5</v>
      </c>
      <c r="C344" s="23">
        <v>514002</v>
      </c>
      <c r="D344" s="24" t="s">
        <v>377</v>
      </c>
      <c r="E344" s="25">
        <f t="shared" si="157"/>
        <v>0</v>
      </c>
      <c r="F344" s="25">
        <f>Tabela4[[#This Row],[1º ano  LP]]</f>
        <v>0</v>
      </c>
      <c r="G344" s="27">
        <f t="shared" si="158"/>
        <v>0</v>
      </c>
      <c r="H344" s="27">
        <f>Tabela4[[#This Row],[1º ano - APLICADOR LP]]</f>
        <v>0</v>
      </c>
      <c r="I344" s="25">
        <f t="shared" si="159"/>
        <v>0</v>
      </c>
      <c r="J344" s="25">
        <f t="shared" si="160"/>
        <v>0</v>
      </c>
      <c r="K344" s="27">
        <f t="shared" si="161"/>
        <v>0</v>
      </c>
      <c r="L344" s="27">
        <f t="shared" si="162"/>
        <v>0</v>
      </c>
      <c r="M344" s="25">
        <f t="shared" si="163"/>
        <v>0</v>
      </c>
      <c r="N344" s="25">
        <f t="shared" si="164"/>
        <v>0</v>
      </c>
      <c r="O344" s="27">
        <f t="shared" si="165"/>
        <v>0</v>
      </c>
      <c r="P344" s="27">
        <f t="shared" si="166"/>
        <v>0</v>
      </c>
      <c r="Q344" s="25">
        <f t="shared" si="167"/>
        <v>0</v>
      </c>
      <c r="R344" s="25">
        <f t="shared" si="168"/>
        <v>0</v>
      </c>
      <c r="S344" s="25">
        <f t="shared" si="169"/>
        <v>0</v>
      </c>
      <c r="T344" s="25">
        <f t="shared" si="170"/>
        <v>0</v>
      </c>
      <c r="U344" s="25">
        <f t="shared" si="171"/>
        <v>87</v>
      </c>
      <c r="V344" s="25">
        <f t="shared" si="172"/>
        <v>87</v>
      </c>
      <c r="W344" s="25">
        <f t="shared" si="173"/>
        <v>145</v>
      </c>
      <c r="X344" s="25">
        <f t="shared" si="174"/>
        <v>145</v>
      </c>
      <c r="Y344" s="25">
        <f t="shared" si="175"/>
        <v>131</v>
      </c>
      <c r="Z344" s="25">
        <f t="shared" si="176"/>
        <v>131</v>
      </c>
      <c r="AA344" s="25">
        <f t="shared" si="177"/>
        <v>104</v>
      </c>
      <c r="AB344" s="25">
        <f t="shared" si="178"/>
        <v>104</v>
      </c>
      <c r="AC344" s="25">
        <f t="shared" si="179"/>
        <v>0</v>
      </c>
      <c r="AD344" s="25">
        <f t="shared" si="180"/>
        <v>0</v>
      </c>
      <c r="AE344" s="25">
        <f t="shared" si="181"/>
        <v>12</v>
      </c>
      <c r="AF344" s="27">
        <f t="shared" si="182"/>
        <v>12</v>
      </c>
      <c r="AG344" s="27">
        <f t="shared" si="183"/>
        <v>0</v>
      </c>
      <c r="AH344" s="27">
        <f t="shared" si="184"/>
        <v>0</v>
      </c>
      <c r="AI344" s="27">
        <f t="shared" si="185"/>
        <v>0</v>
      </c>
      <c r="AJ344" s="27">
        <f t="shared" si="186"/>
        <v>0</v>
      </c>
      <c r="AK344" s="26">
        <f>SUM(Tabela4[[#This Row],[1º ano  LP]:[Questionário Contextual Estudante]])</f>
        <v>958</v>
      </c>
      <c r="AM344">
        <f>IFERROR(IF(VLOOKUP(Tabela4[[#This Row],[Designação]],BW:BX,2,0)="SIM",SUM(AR344:AU344)+(4*(SUM(BH344:BK344))),0),0)</f>
        <v>0</v>
      </c>
      <c r="AN344">
        <f>IFERROR(IF(VLOOKUP(Tabela4[[#This Row],[Designação]],BW:BX,2,0)="SIM",SUM(AV344:BC344)+(4*(SUM(BL344:BS344))),0),0)</f>
        <v>0</v>
      </c>
      <c r="AO344">
        <f>IFERROR(VLOOKUP(Tabela4[[#This Row],[Designação]],BW:BX,2,0),0)</f>
        <v>0</v>
      </c>
      <c r="AP344" t="str">
        <f>IF(Tabela4[[#This Row],[Designação]]=AQ344,"SIM","NÃO")</f>
        <v>SIM</v>
      </c>
      <c r="AQ344" s="38">
        <v>514002</v>
      </c>
      <c r="AW344">
        <v>75</v>
      </c>
      <c r="AX344">
        <v>129</v>
      </c>
      <c r="AY344">
        <v>115</v>
      </c>
      <c r="AZ344">
        <v>92</v>
      </c>
      <c r="BB344">
        <v>8</v>
      </c>
      <c r="BD344">
        <v>419</v>
      </c>
      <c r="BF344" t="str">
        <f t="shared" si="187"/>
        <v>sim</v>
      </c>
      <c r="BG344" s="38">
        <v>514002</v>
      </c>
      <c r="BM344">
        <v>3</v>
      </c>
      <c r="BN344">
        <v>4</v>
      </c>
      <c r="BO344">
        <v>4</v>
      </c>
      <c r="BP344">
        <v>3</v>
      </c>
      <c r="BR344">
        <v>1</v>
      </c>
      <c r="BT344">
        <v>15</v>
      </c>
    </row>
    <row r="345" spans="2:72" x14ac:dyDescent="0.25">
      <c r="B345" s="22">
        <v>5</v>
      </c>
      <c r="C345" s="23">
        <v>514003</v>
      </c>
      <c r="D345" s="24" t="s">
        <v>378</v>
      </c>
      <c r="E345" s="25">
        <f t="shared" si="157"/>
        <v>0</v>
      </c>
      <c r="F345" s="25">
        <f>Tabela4[[#This Row],[1º ano  LP]]</f>
        <v>0</v>
      </c>
      <c r="G345" s="27">
        <f t="shared" si="158"/>
        <v>0</v>
      </c>
      <c r="H345" s="27">
        <f>Tabela4[[#This Row],[1º ano - APLICADOR LP]]</f>
        <v>0</v>
      </c>
      <c r="I345" s="25">
        <f t="shared" si="159"/>
        <v>0</v>
      </c>
      <c r="J345" s="25">
        <f t="shared" si="160"/>
        <v>0</v>
      </c>
      <c r="K345" s="27">
        <f t="shared" si="161"/>
        <v>0</v>
      </c>
      <c r="L345" s="27">
        <f t="shared" si="162"/>
        <v>0</v>
      </c>
      <c r="M345" s="25">
        <f t="shared" si="163"/>
        <v>0</v>
      </c>
      <c r="N345" s="25">
        <f t="shared" si="164"/>
        <v>0</v>
      </c>
      <c r="O345" s="27">
        <f t="shared" si="165"/>
        <v>0</v>
      </c>
      <c r="P345" s="27">
        <f t="shared" si="166"/>
        <v>0</v>
      </c>
      <c r="Q345" s="25">
        <f t="shared" si="167"/>
        <v>0</v>
      </c>
      <c r="R345" s="25">
        <f t="shared" si="168"/>
        <v>0</v>
      </c>
      <c r="S345" s="25">
        <f t="shared" si="169"/>
        <v>0</v>
      </c>
      <c r="T345" s="25">
        <f t="shared" si="170"/>
        <v>0</v>
      </c>
      <c r="U345" s="25">
        <f t="shared" si="171"/>
        <v>69</v>
      </c>
      <c r="V345" s="25">
        <f t="shared" si="172"/>
        <v>69</v>
      </c>
      <c r="W345" s="25">
        <f t="shared" si="173"/>
        <v>62</v>
      </c>
      <c r="X345" s="25">
        <f t="shared" si="174"/>
        <v>62</v>
      </c>
      <c r="Y345" s="25">
        <f t="shared" si="175"/>
        <v>68</v>
      </c>
      <c r="Z345" s="25">
        <f t="shared" si="176"/>
        <v>68</v>
      </c>
      <c r="AA345" s="25">
        <f t="shared" si="177"/>
        <v>59</v>
      </c>
      <c r="AB345" s="25">
        <f t="shared" si="178"/>
        <v>59</v>
      </c>
      <c r="AC345" s="25">
        <f t="shared" si="179"/>
        <v>0</v>
      </c>
      <c r="AD345" s="25">
        <f t="shared" si="180"/>
        <v>0</v>
      </c>
      <c r="AE345" s="25">
        <f t="shared" si="181"/>
        <v>0</v>
      </c>
      <c r="AF345" s="27">
        <f t="shared" si="182"/>
        <v>0</v>
      </c>
      <c r="AG345" s="27">
        <f t="shared" si="183"/>
        <v>0</v>
      </c>
      <c r="AH345" s="27">
        <f t="shared" si="184"/>
        <v>0</v>
      </c>
      <c r="AI345" s="27">
        <f t="shared" si="185"/>
        <v>0</v>
      </c>
      <c r="AJ345" s="27">
        <f t="shared" si="186"/>
        <v>258</v>
      </c>
      <c r="AK345" s="26">
        <f>SUM(Tabela4[[#This Row],[1º ano  LP]:[Questionário Contextual Estudante]])</f>
        <v>774</v>
      </c>
      <c r="AM345">
        <f>IFERROR(IF(VLOOKUP(Tabela4[[#This Row],[Designação]],BW:BX,2,0)="SIM",SUM(AR345:AU345)+(4*(SUM(BH345:BK345))),0),0)</f>
        <v>0</v>
      </c>
      <c r="AN345">
        <f>IFERROR(IF(VLOOKUP(Tabela4[[#This Row],[Designação]],BW:BX,2,0)="SIM",SUM(AV345:BC345)+(4*(SUM(BL345:BS345))),0),0)</f>
        <v>258</v>
      </c>
      <c r="AO345" t="str">
        <f>IFERROR(VLOOKUP(Tabela4[[#This Row],[Designação]],BW:BX,2,0),0)</f>
        <v>SIM</v>
      </c>
      <c r="AP345" t="str">
        <f>IF(Tabela4[[#This Row],[Designação]]=AQ345,"SIM","NÃO")</f>
        <v>SIM</v>
      </c>
      <c r="AQ345" s="38">
        <v>514003</v>
      </c>
      <c r="AW345">
        <v>61</v>
      </c>
      <c r="AX345">
        <v>54</v>
      </c>
      <c r="AY345">
        <v>60</v>
      </c>
      <c r="AZ345">
        <v>51</v>
      </c>
      <c r="BD345">
        <v>226</v>
      </c>
      <c r="BF345" t="str">
        <f t="shared" si="187"/>
        <v>sim</v>
      </c>
      <c r="BG345" s="38">
        <v>514003</v>
      </c>
      <c r="BM345">
        <v>2</v>
      </c>
      <c r="BN345">
        <v>2</v>
      </c>
      <c r="BO345">
        <v>2</v>
      </c>
      <c r="BP345">
        <v>2</v>
      </c>
      <c r="BT345">
        <v>8</v>
      </c>
    </row>
    <row r="346" spans="2:72" x14ac:dyDescent="0.25">
      <c r="B346" s="22">
        <v>5</v>
      </c>
      <c r="C346" s="23">
        <v>514004</v>
      </c>
      <c r="D346" s="24" t="s">
        <v>379</v>
      </c>
      <c r="E346" s="25">
        <f t="shared" si="157"/>
        <v>96</v>
      </c>
      <c r="F346" s="25">
        <f>Tabela4[[#This Row],[1º ano  LP]]</f>
        <v>96</v>
      </c>
      <c r="G346" s="27">
        <f t="shared" si="158"/>
        <v>6</v>
      </c>
      <c r="H346" s="27">
        <f>Tabela4[[#This Row],[1º ano - APLICADOR LP]]</f>
        <v>6</v>
      </c>
      <c r="I346" s="25">
        <f t="shared" si="159"/>
        <v>94</v>
      </c>
      <c r="J346" s="25">
        <f t="shared" si="160"/>
        <v>94</v>
      </c>
      <c r="K346" s="27">
        <f t="shared" si="161"/>
        <v>6</v>
      </c>
      <c r="L346" s="27">
        <f t="shared" si="162"/>
        <v>6</v>
      </c>
      <c r="M346" s="25">
        <f t="shared" si="163"/>
        <v>103</v>
      </c>
      <c r="N346" s="25">
        <f t="shared" si="164"/>
        <v>103</v>
      </c>
      <c r="O346" s="27">
        <f t="shared" si="165"/>
        <v>6</v>
      </c>
      <c r="P346" s="27">
        <f t="shared" si="166"/>
        <v>6</v>
      </c>
      <c r="Q346" s="25">
        <f t="shared" si="167"/>
        <v>90</v>
      </c>
      <c r="R346" s="25">
        <f t="shared" si="168"/>
        <v>90</v>
      </c>
      <c r="S346" s="25">
        <f t="shared" si="169"/>
        <v>89</v>
      </c>
      <c r="T346" s="25">
        <f t="shared" si="170"/>
        <v>89</v>
      </c>
      <c r="U346" s="25">
        <f t="shared" si="171"/>
        <v>0</v>
      </c>
      <c r="V346" s="25">
        <f t="shared" si="172"/>
        <v>0</v>
      </c>
      <c r="W346" s="25">
        <f t="shared" si="173"/>
        <v>0</v>
      </c>
      <c r="X346" s="25">
        <f t="shared" si="174"/>
        <v>0</v>
      </c>
      <c r="Y346" s="25">
        <f t="shared" si="175"/>
        <v>0</v>
      </c>
      <c r="Z346" s="25">
        <f t="shared" si="176"/>
        <v>0</v>
      </c>
      <c r="AA346" s="25">
        <f t="shared" si="177"/>
        <v>0</v>
      </c>
      <c r="AB346" s="25">
        <f t="shared" si="178"/>
        <v>0</v>
      </c>
      <c r="AC346" s="25">
        <f t="shared" si="179"/>
        <v>0</v>
      </c>
      <c r="AD346" s="25">
        <f t="shared" si="180"/>
        <v>0</v>
      </c>
      <c r="AE346" s="25">
        <f t="shared" si="181"/>
        <v>0</v>
      </c>
      <c r="AF346" s="27">
        <f t="shared" si="182"/>
        <v>0</v>
      </c>
      <c r="AG346" s="27">
        <f t="shared" si="183"/>
        <v>0</v>
      </c>
      <c r="AH346" s="27">
        <f t="shared" si="184"/>
        <v>0</v>
      </c>
      <c r="AI346" s="27">
        <f t="shared" si="185"/>
        <v>0</v>
      </c>
      <c r="AJ346" s="27">
        <f t="shared" si="186"/>
        <v>0</v>
      </c>
      <c r="AK346" s="29">
        <f>SUM(Tabela4[[#This Row],[1º ano  LP]:[Questionário Contextual Estudante]])</f>
        <v>980</v>
      </c>
      <c r="AM346">
        <f>IFERROR(IF(VLOOKUP(Tabela4[[#This Row],[Designação]],BW:BX,2,0)="SIM",SUM(AR346:AU346)+(4*(SUM(BH346:BK346))),0),0)</f>
        <v>0</v>
      </c>
      <c r="AN346">
        <f>IFERROR(IF(VLOOKUP(Tabela4[[#This Row],[Designação]],BW:BX,2,0)="SIM",SUM(AV346:BC346)+(4*(SUM(BL346:BS346))),0),0)</f>
        <v>0</v>
      </c>
      <c r="AO346">
        <f>IFERROR(VLOOKUP(Tabela4[[#This Row],[Designação]],BW:BX,2,0),0)</f>
        <v>0</v>
      </c>
      <c r="AP346" t="str">
        <f>IF(Tabela4[[#This Row],[Designação]]=AQ346,"SIM","NÃO")</f>
        <v>SIM</v>
      </c>
      <c r="AQ346" s="38">
        <v>514004</v>
      </c>
      <c r="AR346">
        <v>84</v>
      </c>
      <c r="AS346">
        <v>82</v>
      </c>
      <c r="AT346">
        <v>91</v>
      </c>
      <c r="AU346">
        <v>78</v>
      </c>
      <c r="AV346">
        <v>77</v>
      </c>
      <c r="BD346">
        <v>412</v>
      </c>
      <c r="BF346" t="str">
        <f t="shared" si="187"/>
        <v>sim</v>
      </c>
      <c r="BG346" s="38">
        <v>514004</v>
      </c>
      <c r="BH346">
        <v>3</v>
      </c>
      <c r="BI346">
        <v>3</v>
      </c>
      <c r="BJ346">
        <v>3</v>
      </c>
      <c r="BK346">
        <v>3</v>
      </c>
      <c r="BL346">
        <v>3</v>
      </c>
      <c r="BT346">
        <v>15</v>
      </c>
    </row>
    <row r="347" spans="2:72" x14ac:dyDescent="0.25">
      <c r="B347" s="22">
        <v>5</v>
      </c>
      <c r="C347" s="28">
        <v>514005</v>
      </c>
      <c r="D347" s="24" t="s">
        <v>380</v>
      </c>
      <c r="E347" s="25">
        <f t="shared" si="157"/>
        <v>64</v>
      </c>
      <c r="F347" s="25">
        <f>Tabela4[[#This Row],[1º ano  LP]]</f>
        <v>64</v>
      </c>
      <c r="G347" s="27">
        <f t="shared" si="158"/>
        <v>4</v>
      </c>
      <c r="H347" s="27">
        <f>Tabela4[[#This Row],[1º ano - APLICADOR LP]]</f>
        <v>4</v>
      </c>
      <c r="I347" s="25">
        <f t="shared" si="159"/>
        <v>60</v>
      </c>
      <c r="J347" s="25">
        <f t="shared" si="160"/>
        <v>60</v>
      </c>
      <c r="K347" s="27">
        <f t="shared" si="161"/>
        <v>4</v>
      </c>
      <c r="L347" s="27">
        <f t="shared" si="162"/>
        <v>4</v>
      </c>
      <c r="M347" s="25">
        <f t="shared" si="163"/>
        <v>94</v>
      </c>
      <c r="N347" s="25">
        <f t="shared" si="164"/>
        <v>94</v>
      </c>
      <c r="O347" s="27">
        <f t="shared" si="165"/>
        <v>6</v>
      </c>
      <c r="P347" s="27">
        <f t="shared" si="166"/>
        <v>6</v>
      </c>
      <c r="Q347" s="25">
        <f t="shared" si="167"/>
        <v>60</v>
      </c>
      <c r="R347" s="25">
        <f t="shared" si="168"/>
        <v>60</v>
      </c>
      <c r="S347" s="25">
        <f t="shared" si="169"/>
        <v>67</v>
      </c>
      <c r="T347" s="25">
        <f t="shared" si="170"/>
        <v>67</v>
      </c>
      <c r="U347" s="25">
        <f t="shared" si="171"/>
        <v>0</v>
      </c>
      <c r="V347" s="25">
        <f t="shared" si="172"/>
        <v>0</v>
      </c>
      <c r="W347" s="25">
        <f t="shared" si="173"/>
        <v>0</v>
      </c>
      <c r="X347" s="25">
        <f t="shared" si="174"/>
        <v>0</v>
      </c>
      <c r="Y347" s="25">
        <f t="shared" si="175"/>
        <v>0</v>
      </c>
      <c r="Z347" s="25">
        <f t="shared" si="176"/>
        <v>0</v>
      </c>
      <c r="AA347" s="25">
        <f t="shared" si="177"/>
        <v>0</v>
      </c>
      <c r="AB347" s="25">
        <f t="shared" si="178"/>
        <v>0</v>
      </c>
      <c r="AC347" s="25">
        <f t="shared" si="179"/>
        <v>0</v>
      </c>
      <c r="AD347" s="25">
        <f t="shared" si="180"/>
        <v>0</v>
      </c>
      <c r="AE347" s="25">
        <f t="shared" si="181"/>
        <v>0</v>
      </c>
      <c r="AF347" s="27">
        <f t="shared" si="182"/>
        <v>0</v>
      </c>
      <c r="AG347" s="27">
        <f t="shared" si="183"/>
        <v>0</v>
      </c>
      <c r="AH347" s="27">
        <f t="shared" si="184"/>
        <v>0</v>
      </c>
      <c r="AI347" s="27">
        <f t="shared" si="185"/>
        <v>278</v>
      </c>
      <c r="AJ347" s="27">
        <f t="shared" si="186"/>
        <v>67</v>
      </c>
      <c r="AK347" s="26">
        <f>SUM(Tabela4[[#This Row],[1º ano  LP]:[Questionário Contextual Estudante]])</f>
        <v>1063</v>
      </c>
      <c r="AM347">
        <f>IFERROR(IF(VLOOKUP(Tabela4[[#This Row],[Designação]],BW:BX,2,0)="SIM",SUM(AR347:AU347)+(4*(SUM(BH347:BK347))),0),0)</f>
        <v>278</v>
      </c>
      <c r="AN347">
        <f>IFERROR(IF(VLOOKUP(Tabela4[[#This Row],[Designação]],BW:BX,2,0)="SIM",SUM(AV347:BC347)+(4*(SUM(BL347:BS347))),0),0)</f>
        <v>67</v>
      </c>
      <c r="AO347" t="str">
        <f>IFERROR(VLOOKUP(Tabela4[[#This Row],[Designação]],BW:BX,2,0),0)</f>
        <v>SIM</v>
      </c>
      <c r="AP347" t="str">
        <f>IF(Tabela4[[#This Row],[Designação]]=AQ347,"SIM","NÃO")</f>
        <v>SIM</v>
      </c>
      <c r="AQ347" s="38">
        <v>514005</v>
      </c>
      <c r="AR347">
        <v>56</v>
      </c>
      <c r="AS347">
        <v>52</v>
      </c>
      <c r="AT347">
        <v>82</v>
      </c>
      <c r="AU347">
        <v>52</v>
      </c>
      <c r="AV347">
        <v>59</v>
      </c>
      <c r="BD347">
        <v>301</v>
      </c>
      <c r="BF347" t="str">
        <f t="shared" si="187"/>
        <v>sim</v>
      </c>
      <c r="BG347" s="38">
        <v>514005</v>
      </c>
      <c r="BH347">
        <v>2</v>
      </c>
      <c r="BI347">
        <v>2</v>
      </c>
      <c r="BJ347">
        <v>3</v>
      </c>
      <c r="BK347">
        <v>2</v>
      </c>
      <c r="BL347">
        <v>2</v>
      </c>
      <c r="BT347">
        <v>11</v>
      </c>
    </row>
    <row r="348" spans="2:72" x14ac:dyDescent="0.25">
      <c r="B348" s="22">
        <v>5</v>
      </c>
      <c r="C348" s="23">
        <v>514006</v>
      </c>
      <c r="D348" s="24" t="s">
        <v>381</v>
      </c>
      <c r="E348" s="25">
        <f t="shared" si="157"/>
        <v>56</v>
      </c>
      <c r="F348" s="25">
        <f>Tabela4[[#This Row],[1º ano  LP]]</f>
        <v>56</v>
      </c>
      <c r="G348" s="27">
        <f t="shared" si="158"/>
        <v>4</v>
      </c>
      <c r="H348" s="27">
        <f>Tabela4[[#This Row],[1º ano - APLICADOR LP]]</f>
        <v>4</v>
      </c>
      <c r="I348" s="25">
        <f t="shared" si="159"/>
        <v>55</v>
      </c>
      <c r="J348" s="25">
        <f t="shared" si="160"/>
        <v>55</v>
      </c>
      <c r="K348" s="27">
        <f t="shared" si="161"/>
        <v>4</v>
      </c>
      <c r="L348" s="27">
        <f t="shared" si="162"/>
        <v>4</v>
      </c>
      <c r="M348" s="25">
        <f t="shared" si="163"/>
        <v>63</v>
      </c>
      <c r="N348" s="25">
        <f t="shared" si="164"/>
        <v>63</v>
      </c>
      <c r="O348" s="27">
        <f t="shared" si="165"/>
        <v>4</v>
      </c>
      <c r="P348" s="27">
        <f t="shared" si="166"/>
        <v>4</v>
      </c>
      <c r="Q348" s="25">
        <f t="shared" si="167"/>
        <v>57</v>
      </c>
      <c r="R348" s="25">
        <f t="shared" si="168"/>
        <v>57</v>
      </c>
      <c r="S348" s="25">
        <f t="shared" si="169"/>
        <v>52</v>
      </c>
      <c r="T348" s="25">
        <f t="shared" si="170"/>
        <v>52</v>
      </c>
      <c r="U348" s="25">
        <f t="shared" si="171"/>
        <v>0</v>
      </c>
      <c r="V348" s="25">
        <f t="shared" si="172"/>
        <v>0</v>
      </c>
      <c r="W348" s="25">
        <f t="shared" si="173"/>
        <v>0</v>
      </c>
      <c r="X348" s="25">
        <f t="shared" si="174"/>
        <v>0</v>
      </c>
      <c r="Y348" s="25">
        <f t="shared" si="175"/>
        <v>0</v>
      </c>
      <c r="Z348" s="25">
        <f t="shared" si="176"/>
        <v>0</v>
      </c>
      <c r="AA348" s="25">
        <f t="shared" si="177"/>
        <v>0</v>
      </c>
      <c r="AB348" s="25">
        <f t="shared" si="178"/>
        <v>0</v>
      </c>
      <c r="AC348" s="25">
        <f t="shared" si="179"/>
        <v>0</v>
      </c>
      <c r="AD348" s="25">
        <f t="shared" si="180"/>
        <v>0</v>
      </c>
      <c r="AE348" s="25">
        <f t="shared" si="181"/>
        <v>0</v>
      </c>
      <c r="AF348" s="27">
        <f t="shared" si="182"/>
        <v>0</v>
      </c>
      <c r="AG348" s="27">
        <f t="shared" si="183"/>
        <v>0</v>
      </c>
      <c r="AH348" s="27">
        <f t="shared" si="184"/>
        <v>0</v>
      </c>
      <c r="AI348" s="27">
        <f t="shared" si="185"/>
        <v>0</v>
      </c>
      <c r="AJ348" s="27">
        <f t="shared" si="186"/>
        <v>0</v>
      </c>
      <c r="AK348" s="26">
        <f>SUM(Tabela4[[#This Row],[1º ano  LP]:[Questionário Contextual Estudante]])</f>
        <v>590</v>
      </c>
      <c r="AM348">
        <f>IFERROR(IF(VLOOKUP(Tabela4[[#This Row],[Designação]],BW:BX,2,0)="SIM",SUM(AR348:AU348)+(4*(SUM(BH348:BK348))),0),0)</f>
        <v>0</v>
      </c>
      <c r="AN348">
        <f>IFERROR(IF(VLOOKUP(Tabela4[[#This Row],[Designação]],BW:BX,2,0)="SIM",SUM(AV348:BC348)+(4*(SUM(BL348:BS348))),0),0)</f>
        <v>0</v>
      </c>
      <c r="AO348">
        <f>IFERROR(VLOOKUP(Tabela4[[#This Row],[Designação]],BW:BX,2,0),0)</f>
        <v>0</v>
      </c>
      <c r="AP348" t="str">
        <f>IF(Tabela4[[#This Row],[Designação]]=AQ348,"SIM","NÃO")</f>
        <v>SIM</v>
      </c>
      <c r="AQ348" s="38">
        <v>514006</v>
      </c>
      <c r="AR348">
        <v>48</v>
      </c>
      <c r="AS348">
        <v>47</v>
      </c>
      <c r="AT348">
        <v>55</v>
      </c>
      <c r="AU348">
        <v>49</v>
      </c>
      <c r="AV348">
        <v>44</v>
      </c>
      <c r="BD348">
        <v>243</v>
      </c>
      <c r="BF348" t="str">
        <f t="shared" si="187"/>
        <v>sim</v>
      </c>
      <c r="BG348" s="38">
        <v>514006</v>
      </c>
      <c r="BH348">
        <v>2</v>
      </c>
      <c r="BI348">
        <v>2</v>
      </c>
      <c r="BJ348">
        <v>2</v>
      </c>
      <c r="BK348">
        <v>2</v>
      </c>
      <c r="BL348">
        <v>2</v>
      </c>
      <c r="BT348">
        <v>10</v>
      </c>
    </row>
    <row r="349" spans="2:72" x14ac:dyDescent="0.25">
      <c r="B349" s="22">
        <v>5</v>
      </c>
      <c r="C349" s="23">
        <v>514007</v>
      </c>
      <c r="D349" s="24" t="s">
        <v>382</v>
      </c>
      <c r="E349" s="25">
        <f t="shared" si="157"/>
        <v>87</v>
      </c>
      <c r="F349" s="25">
        <f>Tabela4[[#This Row],[1º ano  LP]]</f>
        <v>87</v>
      </c>
      <c r="G349" s="27">
        <f t="shared" si="158"/>
        <v>6</v>
      </c>
      <c r="H349" s="27">
        <f>Tabela4[[#This Row],[1º ano - APLICADOR LP]]</f>
        <v>6</v>
      </c>
      <c r="I349" s="25">
        <f t="shared" si="159"/>
        <v>95</v>
      </c>
      <c r="J349" s="25">
        <f t="shared" si="160"/>
        <v>95</v>
      </c>
      <c r="K349" s="27">
        <f t="shared" si="161"/>
        <v>6</v>
      </c>
      <c r="L349" s="27">
        <f t="shared" si="162"/>
        <v>6</v>
      </c>
      <c r="M349" s="25">
        <f t="shared" si="163"/>
        <v>123</v>
      </c>
      <c r="N349" s="25">
        <f t="shared" si="164"/>
        <v>123</v>
      </c>
      <c r="O349" s="27">
        <f t="shared" si="165"/>
        <v>8</v>
      </c>
      <c r="P349" s="27">
        <f t="shared" si="166"/>
        <v>8</v>
      </c>
      <c r="Q349" s="25">
        <f t="shared" si="167"/>
        <v>105</v>
      </c>
      <c r="R349" s="25">
        <f t="shared" si="168"/>
        <v>105</v>
      </c>
      <c r="S349" s="25">
        <f t="shared" si="169"/>
        <v>96</v>
      </c>
      <c r="T349" s="25">
        <f t="shared" si="170"/>
        <v>96</v>
      </c>
      <c r="U349" s="25">
        <f t="shared" si="171"/>
        <v>0</v>
      </c>
      <c r="V349" s="25">
        <f t="shared" si="172"/>
        <v>0</v>
      </c>
      <c r="W349" s="25">
        <f t="shared" si="173"/>
        <v>0</v>
      </c>
      <c r="X349" s="25">
        <f t="shared" si="174"/>
        <v>0</v>
      </c>
      <c r="Y349" s="25">
        <f t="shared" si="175"/>
        <v>0</v>
      </c>
      <c r="Z349" s="25">
        <f t="shared" si="176"/>
        <v>0</v>
      </c>
      <c r="AA349" s="25">
        <f t="shared" si="177"/>
        <v>0</v>
      </c>
      <c r="AB349" s="25">
        <f t="shared" si="178"/>
        <v>0</v>
      </c>
      <c r="AC349" s="25">
        <f t="shared" si="179"/>
        <v>0</v>
      </c>
      <c r="AD349" s="25">
        <f t="shared" si="180"/>
        <v>0</v>
      </c>
      <c r="AE349" s="25">
        <f t="shared" si="181"/>
        <v>0</v>
      </c>
      <c r="AF349" s="27">
        <f t="shared" si="182"/>
        <v>0</v>
      </c>
      <c r="AG349" s="27">
        <f t="shared" si="183"/>
        <v>0</v>
      </c>
      <c r="AH349" s="27">
        <f t="shared" si="184"/>
        <v>0</v>
      </c>
      <c r="AI349" s="27">
        <f t="shared" si="185"/>
        <v>0</v>
      </c>
      <c r="AJ349" s="27">
        <f t="shared" si="186"/>
        <v>0</v>
      </c>
      <c r="AK349" s="26">
        <f>SUM(Tabela4[[#This Row],[1º ano  LP]:[Questionário Contextual Estudante]])</f>
        <v>1052</v>
      </c>
      <c r="AM349">
        <f>IFERROR(IF(VLOOKUP(Tabela4[[#This Row],[Designação]],BW:BX,2,0)="SIM",SUM(AR349:AU349)+(4*(SUM(BH349:BK349))),0),0)</f>
        <v>0</v>
      </c>
      <c r="AN349">
        <f>IFERROR(IF(VLOOKUP(Tabela4[[#This Row],[Designação]],BW:BX,2,0)="SIM",SUM(AV349:BC349)+(4*(SUM(BL349:BS349))),0),0)</f>
        <v>0</v>
      </c>
      <c r="AO349">
        <f>IFERROR(VLOOKUP(Tabela4[[#This Row],[Designação]],BW:BX,2,0),0)</f>
        <v>0</v>
      </c>
      <c r="AP349" t="str">
        <f>IF(Tabela4[[#This Row],[Designação]]=AQ349,"SIM","NÃO")</f>
        <v>SIM</v>
      </c>
      <c r="AQ349" s="38">
        <v>514007</v>
      </c>
      <c r="AR349">
        <v>75</v>
      </c>
      <c r="AS349">
        <v>83</v>
      </c>
      <c r="AT349">
        <v>107</v>
      </c>
      <c r="AU349">
        <v>93</v>
      </c>
      <c r="AV349">
        <v>84</v>
      </c>
      <c r="BD349">
        <v>442</v>
      </c>
      <c r="BF349" t="str">
        <f t="shared" si="187"/>
        <v>sim</v>
      </c>
      <c r="BG349" s="38">
        <v>514007</v>
      </c>
      <c r="BH349">
        <v>3</v>
      </c>
      <c r="BI349">
        <v>3</v>
      </c>
      <c r="BJ349">
        <v>4</v>
      </c>
      <c r="BK349">
        <v>3</v>
      </c>
      <c r="BL349">
        <v>3</v>
      </c>
      <c r="BT349">
        <v>16</v>
      </c>
    </row>
    <row r="350" spans="2:72" x14ac:dyDescent="0.25">
      <c r="B350" s="22">
        <v>5</v>
      </c>
      <c r="C350" s="23">
        <v>514008</v>
      </c>
      <c r="D350" s="24" t="s">
        <v>383</v>
      </c>
      <c r="E350" s="25">
        <f t="shared" si="157"/>
        <v>0</v>
      </c>
      <c r="F350" s="25">
        <f>Tabela4[[#This Row],[1º ano  LP]]</f>
        <v>0</v>
      </c>
      <c r="G350" s="27">
        <f t="shared" si="158"/>
        <v>0</v>
      </c>
      <c r="H350" s="27">
        <f>Tabela4[[#This Row],[1º ano - APLICADOR LP]]</f>
        <v>0</v>
      </c>
      <c r="I350" s="25">
        <f t="shared" si="159"/>
        <v>0</v>
      </c>
      <c r="J350" s="25">
        <f t="shared" si="160"/>
        <v>0</v>
      </c>
      <c r="K350" s="27">
        <f t="shared" si="161"/>
        <v>0</v>
      </c>
      <c r="L350" s="27">
        <f t="shared" si="162"/>
        <v>0</v>
      </c>
      <c r="M350" s="25">
        <f t="shared" si="163"/>
        <v>0</v>
      </c>
      <c r="N350" s="25">
        <f t="shared" si="164"/>
        <v>0</v>
      </c>
      <c r="O350" s="27">
        <f t="shared" si="165"/>
        <v>0</v>
      </c>
      <c r="P350" s="27">
        <f t="shared" si="166"/>
        <v>0</v>
      </c>
      <c r="Q350" s="25">
        <f t="shared" si="167"/>
        <v>0</v>
      </c>
      <c r="R350" s="25">
        <f t="shared" si="168"/>
        <v>0</v>
      </c>
      <c r="S350" s="25">
        <f t="shared" si="169"/>
        <v>0</v>
      </c>
      <c r="T350" s="25">
        <f t="shared" si="170"/>
        <v>0</v>
      </c>
      <c r="U350" s="25">
        <f t="shared" si="171"/>
        <v>108</v>
      </c>
      <c r="V350" s="25">
        <f t="shared" si="172"/>
        <v>108</v>
      </c>
      <c r="W350" s="25">
        <f t="shared" si="173"/>
        <v>124</v>
      </c>
      <c r="X350" s="25">
        <f t="shared" si="174"/>
        <v>124</v>
      </c>
      <c r="Y350" s="25">
        <f t="shared" si="175"/>
        <v>125</v>
      </c>
      <c r="Z350" s="25">
        <f t="shared" si="176"/>
        <v>125</v>
      </c>
      <c r="AA350" s="25">
        <f t="shared" si="177"/>
        <v>130</v>
      </c>
      <c r="AB350" s="25">
        <f t="shared" si="178"/>
        <v>130</v>
      </c>
      <c r="AC350" s="25">
        <f t="shared" si="179"/>
        <v>0</v>
      </c>
      <c r="AD350" s="25">
        <f t="shared" si="180"/>
        <v>0</v>
      </c>
      <c r="AE350" s="25">
        <f t="shared" si="181"/>
        <v>30</v>
      </c>
      <c r="AF350" s="27">
        <f t="shared" si="182"/>
        <v>30</v>
      </c>
      <c r="AG350" s="27">
        <f t="shared" si="183"/>
        <v>0</v>
      </c>
      <c r="AH350" s="27">
        <f t="shared" si="184"/>
        <v>0</v>
      </c>
      <c r="AI350" s="27">
        <f t="shared" si="185"/>
        <v>0</v>
      </c>
      <c r="AJ350" s="27">
        <f t="shared" si="186"/>
        <v>0</v>
      </c>
      <c r="AK350" s="26">
        <f>SUM(Tabela4[[#This Row],[1º ano  LP]:[Questionário Contextual Estudante]])</f>
        <v>1034</v>
      </c>
      <c r="AM350">
        <f>IFERROR(IF(VLOOKUP(Tabela4[[#This Row],[Designação]],BW:BX,2,0)="SIM",SUM(AR350:AU350)+(4*(SUM(BH350:BK350))),0),0)</f>
        <v>0</v>
      </c>
      <c r="AN350">
        <f>IFERROR(IF(VLOOKUP(Tabela4[[#This Row],[Designação]],BW:BX,2,0)="SIM",SUM(AV350:BC350)+(4*(SUM(BL350:BS350))),0),0)</f>
        <v>0</v>
      </c>
      <c r="AO350">
        <f>IFERROR(VLOOKUP(Tabela4[[#This Row],[Designação]],BW:BX,2,0),0)</f>
        <v>0</v>
      </c>
      <c r="AP350" t="str">
        <f>IF(Tabela4[[#This Row],[Designação]]=AQ350,"SIM","NÃO")</f>
        <v>SIM</v>
      </c>
      <c r="AQ350" s="38">
        <v>514008</v>
      </c>
      <c r="AW350">
        <v>96</v>
      </c>
      <c r="AX350">
        <v>112</v>
      </c>
      <c r="AY350">
        <v>113</v>
      </c>
      <c r="AZ350">
        <v>118</v>
      </c>
      <c r="BB350">
        <v>26</v>
      </c>
      <c r="BD350">
        <v>465</v>
      </c>
      <c r="BF350" t="str">
        <f t="shared" si="187"/>
        <v>sim</v>
      </c>
      <c r="BG350" s="38">
        <v>514008</v>
      </c>
      <c r="BM350">
        <v>3</v>
      </c>
      <c r="BN350">
        <v>3</v>
      </c>
      <c r="BO350">
        <v>3</v>
      </c>
      <c r="BP350">
        <v>3</v>
      </c>
      <c r="BR350">
        <v>1</v>
      </c>
      <c r="BT350">
        <v>13</v>
      </c>
    </row>
    <row r="351" spans="2:72" x14ac:dyDescent="0.25">
      <c r="B351" s="22">
        <v>5</v>
      </c>
      <c r="C351" s="23">
        <v>514009</v>
      </c>
      <c r="D351" s="24" t="s">
        <v>384</v>
      </c>
      <c r="E351" s="25">
        <f t="shared" si="157"/>
        <v>131</v>
      </c>
      <c r="F351" s="25">
        <f>Tabela4[[#This Row],[1º ano  LP]]</f>
        <v>131</v>
      </c>
      <c r="G351" s="27">
        <f t="shared" si="158"/>
        <v>8</v>
      </c>
      <c r="H351" s="27">
        <f>Tabela4[[#This Row],[1º ano - APLICADOR LP]]</f>
        <v>8</v>
      </c>
      <c r="I351" s="25">
        <f t="shared" si="159"/>
        <v>129</v>
      </c>
      <c r="J351" s="25">
        <f t="shared" si="160"/>
        <v>129</v>
      </c>
      <c r="K351" s="27">
        <f t="shared" si="161"/>
        <v>8</v>
      </c>
      <c r="L351" s="27">
        <f t="shared" si="162"/>
        <v>8</v>
      </c>
      <c r="M351" s="25">
        <f t="shared" si="163"/>
        <v>140</v>
      </c>
      <c r="N351" s="25">
        <f t="shared" si="164"/>
        <v>140</v>
      </c>
      <c r="O351" s="27">
        <f t="shared" si="165"/>
        <v>8</v>
      </c>
      <c r="P351" s="27">
        <f t="shared" si="166"/>
        <v>8</v>
      </c>
      <c r="Q351" s="25">
        <f t="shared" si="167"/>
        <v>131</v>
      </c>
      <c r="R351" s="25">
        <f t="shared" si="168"/>
        <v>131</v>
      </c>
      <c r="S351" s="25">
        <f t="shared" si="169"/>
        <v>144</v>
      </c>
      <c r="T351" s="25">
        <f t="shared" si="170"/>
        <v>144</v>
      </c>
      <c r="U351" s="25">
        <f t="shared" si="171"/>
        <v>0</v>
      </c>
      <c r="V351" s="25">
        <f t="shared" si="172"/>
        <v>0</v>
      </c>
      <c r="W351" s="25">
        <f t="shared" si="173"/>
        <v>0</v>
      </c>
      <c r="X351" s="25">
        <f t="shared" si="174"/>
        <v>0</v>
      </c>
      <c r="Y351" s="25">
        <f t="shared" si="175"/>
        <v>0</v>
      </c>
      <c r="Z351" s="25">
        <f t="shared" si="176"/>
        <v>0</v>
      </c>
      <c r="AA351" s="25">
        <f t="shared" si="177"/>
        <v>0</v>
      </c>
      <c r="AB351" s="25">
        <f t="shared" si="178"/>
        <v>0</v>
      </c>
      <c r="AC351" s="25">
        <f t="shared" si="179"/>
        <v>0</v>
      </c>
      <c r="AD351" s="25">
        <f t="shared" si="180"/>
        <v>0</v>
      </c>
      <c r="AE351" s="25">
        <f t="shared" si="181"/>
        <v>0</v>
      </c>
      <c r="AF351" s="27">
        <f t="shared" si="182"/>
        <v>0</v>
      </c>
      <c r="AG351" s="27">
        <f t="shared" si="183"/>
        <v>0</v>
      </c>
      <c r="AH351" s="27">
        <f t="shared" si="184"/>
        <v>0</v>
      </c>
      <c r="AI351" s="27">
        <f t="shared" si="185"/>
        <v>0</v>
      </c>
      <c r="AJ351" s="27">
        <f t="shared" si="186"/>
        <v>0</v>
      </c>
      <c r="AK351" s="26">
        <f>SUM(Tabela4[[#This Row],[1º ano  LP]:[Questionário Contextual Estudante]])</f>
        <v>1398</v>
      </c>
      <c r="AM351">
        <f>IFERROR(IF(VLOOKUP(Tabela4[[#This Row],[Designação]],BW:BX,2,0)="SIM",SUM(AR351:AU351)+(4*(SUM(BH351:BK351))),0),0)</f>
        <v>0</v>
      </c>
      <c r="AN351">
        <f>IFERROR(IF(VLOOKUP(Tabela4[[#This Row],[Designação]],BW:BX,2,0)="SIM",SUM(AV351:BC351)+(4*(SUM(BL351:BS351))),0),0)</f>
        <v>0</v>
      </c>
      <c r="AO351">
        <f>IFERROR(VLOOKUP(Tabela4[[#This Row],[Designação]],BW:BX,2,0),0)</f>
        <v>0</v>
      </c>
      <c r="AP351" t="str">
        <f>IF(Tabela4[[#This Row],[Designação]]=AQ351,"SIM","NÃO")</f>
        <v>SIM</v>
      </c>
      <c r="AQ351" s="38">
        <v>514009</v>
      </c>
      <c r="AR351">
        <v>115</v>
      </c>
      <c r="AS351">
        <v>113</v>
      </c>
      <c r="AT351">
        <v>124</v>
      </c>
      <c r="AU351">
        <v>115</v>
      </c>
      <c r="AV351">
        <v>128</v>
      </c>
      <c r="BD351">
        <v>595</v>
      </c>
      <c r="BF351" t="str">
        <f t="shared" si="187"/>
        <v>sim</v>
      </c>
      <c r="BG351" s="38">
        <v>514009</v>
      </c>
      <c r="BH351">
        <v>4</v>
      </c>
      <c r="BI351">
        <v>4</v>
      </c>
      <c r="BJ351">
        <v>4</v>
      </c>
      <c r="BK351">
        <v>4</v>
      </c>
      <c r="BL351">
        <v>4</v>
      </c>
      <c r="BT351">
        <v>20</v>
      </c>
    </row>
    <row r="352" spans="2:72" x14ac:dyDescent="0.25">
      <c r="B352" s="22">
        <v>5</v>
      </c>
      <c r="C352" s="23">
        <v>514010</v>
      </c>
      <c r="D352" s="24" t="s">
        <v>385</v>
      </c>
      <c r="E352" s="25">
        <f t="shared" si="157"/>
        <v>48</v>
      </c>
      <c r="F352" s="25">
        <f>Tabela4[[#This Row],[1º ano  LP]]</f>
        <v>48</v>
      </c>
      <c r="G352" s="27">
        <f t="shared" si="158"/>
        <v>4</v>
      </c>
      <c r="H352" s="27">
        <f>Tabela4[[#This Row],[1º ano - APLICADOR LP]]</f>
        <v>4</v>
      </c>
      <c r="I352" s="25">
        <f t="shared" si="159"/>
        <v>64</v>
      </c>
      <c r="J352" s="25">
        <f t="shared" si="160"/>
        <v>64</v>
      </c>
      <c r="K352" s="27">
        <f t="shared" si="161"/>
        <v>4</v>
      </c>
      <c r="L352" s="27">
        <f t="shared" si="162"/>
        <v>4</v>
      </c>
      <c r="M352" s="25">
        <f t="shared" si="163"/>
        <v>63</v>
      </c>
      <c r="N352" s="25">
        <f t="shared" si="164"/>
        <v>63</v>
      </c>
      <c r="O352" s="27">
        <f t="shared" si="165"/>
        <v>4</v>
      </c>
      <c r="P352" s="27">
        <f t="shared" si="166"/>
        <v>4</v>
      </c>
      <c r="Q352" s="25">
        <f t="shared" si="167"/>
        <v>62</v>
      </c>
      <c r="R352" s="25">
        <f t="shared" si="168"/>
        <v>62</v>
      </c>
      <c r="S352" s="25">
        <f t="shared" si="169"/>
        <v>72</v>
      </c>
      <c r="T352" s="25">
        <f t="shared" si="170"/>
        <v>72</v>
      </c>
      <c r="U352" s="25">
        <f t="shared" si="171"/>
        <v>73</v>
      </c>
      <c r="V352" s="25">
        <f t="shared" si="172"/>
        <v>73</v>
      </c>
      <c r="W352" s="25">
        <f t="shared" si="173"/>
        <v>0</v>
      </c>
      <c r="X352" s="25">
        <f t="shared" si="174"/>
        <v>0</v>
      </c>
      <c r="Y352" s="25">
        <f t="shared" si="175"/>
        <v>0</v>
      </c>
      <c r="Z352" s="25">
        <f t="shared" si="176"/>
        <v>0</v>
      </c>
      <c r="AA352" s="25">
        <f t="shared" si="177"/>
        <v>0</v>
      </c>
      <c r="AB352" s="25">
        <f t="shared" si="178"/>
        <v>0</v>
      </c>
      <c r="AC352" s="25">
        <f t="shared" si="179"/>
        <v>0</v>
      </c>
      <c r="AD352" s="25">
        <f t="shared" si="180"/>
        <v>0</v>
      </c>
      <c r="AE352" s="25">
        <f t="shared" si="181"/>
        <v>0</v>
      </c>
      <c r="AF352" s="27">
        <f t="shared" si="182"/>
        <v>0</v>
      </c>
      <c r="AG352" s="27">
        <f t="shared" si="183"/>
        <v>0</v>
      </c>
      <c r="AH352" s="27">
        <f t="shared" si="184"/>
        <v>0</v>
      </c>
      <c r="AI352" s="27">
        <f t="shared" si="185"/>
        <v>0</v>
      </c>
      <c r="AJ352" s="27">
        <f t="shared" si="186"/>
        <v>0</v>
      </c>
      <c r="AK352" s="26">
        <f>SUM(Tabela4[[#This Row],[1º ano  LP]:[Questionário Contextual Estudante]])</f>
        <v>788</v>
      </c>
      <c r="AM352">
        <f>IFERROR(IF(VLOOKUP(Tabela4[[#This Row],[Designação]],BW:BX,2,0)="SIM",SUM(AR352:AU352)+(4*(SUM(BH352:BK352))),0),0)</f>
        <v>0</v>
      </c>
      <c r="AN352">
        <f>IFERROR(IF(VLOOKUP(Tabela4[[#This Row],[Designação]],BW:BX,2,0)="SIM",SUM(AV352:BC352)+(4*(SUM(BL352:BS352))),0),0)</f>
        <v>0</v>
      </c>
      <c r="AO352">
        <f>IFERROR(VLOOKUP(Tabela4[[#This Row],[Designação]],BW:BX,2,0),0)</f>
        <v>0</v>
      </c>
      <c r="AP352" t="str">
        <f>IF(Tabela4[[#This Row],[Designação]]=AQ352,"SIM","NÃO")</f>
        <v>SIM</v>
      </c>
      <c r="AQ352" s="38">
        <v>514010</v>
      </c>
      <c r="AR352">
        <v>40</v>
      </c>
      <c r="AS352">
        <v>56</v>
      </c>
      <c r="AT352">
        <v>55</v>
      </c>
      <c r="AU352">
        <v>54</v>
      </c>
      <c r="AV352">
        <v>64</v>
      </c>
      <c r="AW352">
        <v>65</v>
      </c>
      <c r="BD352">
        <v>334</v>
      </c>
      <c r="BF352" t="str">
        <f t="shared" si="187"/>
        <v>sim</v>
      </c>
      <c r="BG352" s="38">
        <v>514010</v>
      </c>
      <c r="BH352">
        <v>2</v>
      </c>
      <c r="BI352">
        <v>2</v>
      </c>
      <c r="BJ352">
        <v>2</v>
      </c>
      <c r="BK352">
        <v>2</v>
      </c>
      <c r="BL352">
        <v>2</v>
      </c>
      <c r="BM352">
        <v>2</v>
      </c>
      <c r="BT352">
        <v>12</v>
      </c>
    </row>
    <row r="353" spans="2:72" x14ac:dyDescent="0.25">
      <c r="B353" s="22">
        <v>5</v>
      </c>
      <c r="C353" s="23">
        <v>514011</v>
      </c>
      <c r="D353" s="24" t="s">
        <v>386</v>
      </c>
      <c r="E353" s="25">
        <f t="shared" si="157"/>
        <v>49</v>
      </c>
      <c r="F353" s="25">
        <f>Tabela4[[#This Row],[1º ano  LP]]</f>
        <v>49</v>
      </c>
      <c r="G353" s="27">
        <f t="shared" si="158"/>
        <v>4</v>
      </c>
      <c r="H353" s="27">
        <f>Tabela4[[#This Row],[1º ano - APLICADOR LP]]</f>
        <v>4</v>
      </c>
      <c r="I353" s="25">
        <f t="shared" si="159"/>
        <v>60</v>
      </c>
      <c r="J353" s="25">
        <f t="shared" si="160"/>
        <v>60</v>
      </c>
      <c r="K353" s="27">
        <f t="shared" si="161"/>
        <v>4</v>
      </c>
      <c r="L353" s="27">
        <f t="shared" si="162"/>
        <v>4</v>
      </c>
      <c r="M353" s="25">
        <f t="shared" si="163"/>
        <v>60</v>
      </c>
      <c r="N353" s="25">
        <f t="shared" si="164"/>
        <v>60</v>
      </c>
      <c r="O353" s="27">
        <f t="shared" si="165"/>
        <v>4</v>
      </c>
      <c r="P353" s="27">
        <f t="shared" si="166"/>
        <v>4</v>
      </c>
      <c r="Q353" s="25">
        <f t="shared" si="167"/>
        <v>66</v>
      </c>
      <c r="R353" s="25">
        <f t="shared" si="168"/>
        <v>66</v>
      </c>
      <c r="S353" s="25">
        <f t="shared" si="169"/>
        <v>34</v>
      </c>
      <c r="T353" s="25">
        <f t="shared" si="170"/>
        <v>34</v>
      </c>
      <c r="U353" s="25">
        <f t="shared" si="171"/>
        <v>51</v>
      </c>
      <c r="V353" s="25">
        <f t="shared" si="172"/>
        <v>51</v>
      </c>
      <c r="W353" s="25">
        <f t="shared" si="173"/>
        <v>0</v>
      </c>
      <c r="X353" s="25">
        <f t="shared" si="174"/>
        <v>0</v>
      </c>
      <c r="Y353" s="25">
        <f t="shared" si="175"/>
        <v>0</v>
      </c>
      <c r="Z353" s="25">
        <f t="shared" si="176"/>
        <v>0</v>
      </c>
      <c r="AA353" s="25">
        <f t="shared" si="177"/>
        <v>0</v>
      </c>
      <c r="AB353" s="25">
        <f t="shared" si="178"/>
        <v>0</v>
      </c>
      <c r="AC353" s="25">
        <f t="shared" si="179"/>
        <v>0</v>
      </c>
      <c r="AD353" s="25">
        <f t="shared" si="180"/>
        <v>0</v>
      </c>
      <c r="AE353" s="25">
        <f t="shared" si="181"/>
        <v>0</v>
      </c>
      <c r="AF353" s="27">
        <f t="shared" si="182"/>
        <v>0</v>
      </c>
      <c r="AG353" s="27">
        <f t="shared" si="183"/>
        <v>0</v>
      </c>
      <c r="AH353" s="27">
        <f t="shared" si="184"/>
        <v>0</v>
      </c>
      <c r="AI353" s="27">
        <f t="shared" si="185"/>
        <v>0</v>
      </c>
      <c r="AJ353" s="27">
        <f t="shared" si="186"/>
        <v>0</v>
      </c>
      <c r="AK353" s="26">
        <f>SUM(Tabela4[[#This Row],[1º ano  LP]:[Questionário Contextual Estudante]])</f>
        <v>664</v>
      </c>
      <c r="AM353">
        <f>IFERROR(IF(VLOOKUP(Tabela4[[#This Row],[Designação]],BW:BX,2,0)="SIM",SUM(AR353:AU353)+(4*(SUM(BH353:BK353))),0),0)</f>
        <v>0</v>
      </c>
      <c r="AN353">
        <f>IFERROR(IF(VLOOKUP(Tabela4[[#This Row],[Designação]],BW:BX,2,0)="SIM",SUM(AV353:BC353)+(4*(SUM(BL353:BS353))),0),0)</f>
        <v>0</v>
      </c>
      <c r="AO353">
        <f>IFERROR(VLOOKUP(Tabela4[[#This Row],[Designação]],BW:BX,2,0),0)</f>
        <v>0</v>
      </c>
      <c r="AP353" t="str">
        <f>IF(Tabela4[[#This Row],[Designação]]=AQ353,"SIM","NÃO")</f>
        <v>SIM</v>
      </c>
      <c r="AQ353" s="38">
        <v>514011</v>
      </c>
      <c r="AR353">
        <v>41</v>
      </c>
      <c r="AS353">
        <v>52</v>
      </c>
      <c r="AT353">
        <v>52</v>
      </c>
      <c r="AU353">
        <v>58</v>
      </c>
      <c r="AV353">
        <v>30</v>
      </c>
      <c r="AW353">
        <v>43</v>
      </c>
      <c r="BD353">
        <v>276</v>
      </c>
      <c r="BF353" t="str">
        <f t="shared" si="187"/>
        <v>sim</v>
      </c>
      <c r="BG353" s="38">
        <v>514011</v>
      </c>
      <c r="BH353">
        <v>2</v>
      </c>
      <c r="BI353">
        <v>2</v>
      </c>
      <c r="BJ353">
        <v>2</v>
      </c>
      <c r="BK353">
        <v>2</v>
      </c>
      <c r="BL353">
        <v>1</v>
      </c>
      <c r="BM353">
        <v>2</v>
      </c>
      <c r="BT353">
        <v>11</v>
      </c>
    </row>
    <row r="354" spans="2:72" x14ac:dyDescent="0.25">
      <c r="B354" s="22">
        <v>5</v>
      </c>
      <c r="C354" s="23">
        <v>514012</v>
      </c>
      <c r="D354" s="24" t="s">
        <v>387</v>
      </c>
      <c r="E354" s="25">
        <f t="shared" si="157"/>
        <v>38</v>
      </c>
      <c r="F354" s="25">
        <f>Tabela4[[#This Row],[1º ano  LP]]</f>
        <v>38</v>
      </c>
      <c r="G354" s="27">
        <f t="shared" si="158"/>
        <v>4</v>
      </c>
      <c r="H354" s="27">
        <f>Tabela4[[#This Row],[1º ano - APLICADOR LP]]</f>
        <v>4</v>
      </c>
      <c r="I354" s="25">
        <f t="shared" si="159"/>
        <v>30</v>
      </c>
      <c r="J354" s="25">
        <f t="shared" si="160"/>
        <v>30</v>
      </c>
      <c r="K354" s="27">
        <f t="shared" si="161"/>
        <v>2</v>
      </c>
      <c r="L354" s="27">
        <f t="shared" si="162"/>
        <v>2</v>
      </c>
      <c r="M354" s="25">
        <f t="shared" si="163"/>
        <v>31</v>
      </c>
      <c r="N354" s="25">
        <f t="shared" si="164"/>
        <v>31</v>
      </c>
      <c r="O354" s="27">
        <f t="shared" si="165"/>
        <v>2</v>
      </c>
      <c r="P354" s="27">
        <f t="shared" si="166"/>
        <v>2</v>
      </c>
      <c r="Q354" s="25">
        <f t="shared" si="167"/>
        <v>62</v>
      </c>
      <c r="R354" s="25">
        <f t="shared" si="168"/>
        <v>62</v>
      </c>
      <c r="S354" s="25">
        <f t="shared" si="169"/>
        <v>36</v>
      </c>
      <c r="T354" s="25">
        <f t="shared" si="170"/>
        <v>36</v>
      </c>
      <c r="U354" s="25">
        <f t="shared" si="171"/>
        <v>0</v>
      </c>
      <c r="V354" s="25">
        <f t="shared" si="172"/>
        <v>0</v>
      </c>
      <c r="W354" s="25">
        <f t="shared" si="173"/>
        <v>0</v>
      </c>
      <c r="X354" s="25">
        <f t="shared" si="174"/>
        <v>0</v>
      </c>
      <c r="Y354" s="25">
        <f t="shared" si="175"/>
        <v>0</v>
      </c>
      <c r="Z354" s="25">
        <f t="shared" si="176"/>
        <v>0</v>
      </c>
      <c r="AA354" s="25">
        <f t="shared" si="177"/>
        <v>0</v>
      </c>
      <c r="AB354" s="25">
        <f t="shared" si="178"/>
        <v>0</v>
      </c>
      <c r="AC354" s="25">
        <f t="shared" si="179"/>
        <v>0</v>
      </c>
      <c r="AD354" s="25">
        <f t="shared" si="180"/>
        <v>0</v>
      </c>
      <c r="AE354" s="25">
        <f t="shared" si="181"/>
        <v>0</v>
      </c>
      <c r="AF354" s="27">
        <f t="shared" si="182"/>
        <v>0</v>
      </c>
      <c r="AG354" s="27">
        <f t="shared" si="183"/>
        <v>0</v>
      </c>
      <c r="AH354" s="27">
        <f t="shared" si="184"/>
        <v>0</v>
      </c>
      <c r="AI354" s="27">
        <f t="shared" si="185"/>
        <v>0</v>
      </c>
      <c r="AJ354" s="27">
        <f t="shared" si="186"/>
        <v>0</v>
      </c>
      <c r="AK354" s="26">
        <f>SUM(Tabela4[[#This Row],[1º ano  LP]:[Questionário Contextual Estudante]])</f>
        <v>410</v>
      </c>
      <c r="AM354">
        <f>IFERROR(IF(VLOOKUP(Tabela4[[#This Row],[Designação]],BW:BX,2,0)="SIM",SUM(AR354:AU354)+(4*(SUM(BH354:BK354))),0),0)</f>
        <v>0</v>
      </c>
      <c r="AN354">
        <f>IFERROR(IF(VLOOKUP(Tabela4[[#This Row],[Designação]],BW:BX,2,0)="SIM",SUM(AV354:BC354)+(4*(SUM(BL354:BS354))),0),0)</f>
        <v>0</v>
      </c>
      <c r="AO354">
        <f>IFERROR(VLOOKUP(Tabela4[[#This Row],[Designação]],BW:BX,2,0),0)</f>
        <v>0</v>
      </c>
      <c r="AP354" t="str">
        <f>IF(Tabela4[[#This Row],[Designação]]=AQ354,"SIM","NÃO")</f>
        <v>SIM</v>
      </c>
      <c r="AQ354" s="38">
        <v>514012</v>
      </c>
      <c r="AR354">
        <v>30</v>
      </c>
      <c r="AS354">
        <v>26</v>
      </c>
      <c r="AT354">
        <v>27</v>
      </c>
      <c r="AU354">
        <v>54</v>
      </c>
      <c r="AV354">
        <v>32</v>
      </c>
      <c r="BD354">
        <v>169</v>
      </c>
      <c r="BF354" t="str">
        <f t="shared" si="187"/>
        <v>sim</v>
      </c>
      <c r="BG354" s="38">
        <v>514012</v>
      </c>
      <c r="BH354">
        <v>2</v>
      </c>
      <c r="BI354">
        <v>1</v>
      </c>
      <c r="BJ354">
        <v>1</v>
      </c>
      <c r="BK354">
        <v>2</v>
      </c>
      <c r="BL354">
        <v>1</v>
      </c>
      <c r="BT354">
        <v>7</v>
      </c>
    </row>
    <row r="355" spans="2:72" x14ac:dyDescent="0.25">
      <c r="B355" s="22">
        <v>5</v>
      </c>
      <c r="C355" s="23">
        <v>514013</v>
      </c>
      <c r="D355" s="24" t="s">
        <v>388</v>
      </c>
      <c r="E355" s="25">
        <f t="shared" si="157"/>
        <v>90</v>
      </c>
      <c r="F355" s="25">
        <f>Tabela4[[#This Row],[1º ano  LP]]</f>
        <v>90</v>
      </c>
      <c r="G355" s="27">
        <f t="shared" si="158"/>
        <v>6</v>
      </c>
      <c r="H355" s="27">
        <f>Tabela4[[#This Row],[1º ano - APLICADOR LP]]</f>
        <v>6</v>
      </c>
      <c r="I355" s="25">
        <f t="shared" si="159"/>
        <v>97</v>
      </c>
      <c r="J355" s="25">
        <f t="shared" si="160"/>
        <v>97</v>
      </c>
      <c r="K355" s="27">
        <f t="shared" si="161"/>
        <v>6</v>
      </c>
      <c r="L355" s="27">
        <f t="shared" si="162"/>
        <v>6</v>
      </c>
      <c r="M355" s="25">
        <f t="shared" si="163"/>
        <v>68</v>
      </c>
      <c r="N355" s="25">
        <f t="shared" si="164"/>
        <v>68</v>
      </c>
      <c r="O355" s="27">
        <f t="shared" si="165"/>
        <v>4</v>
      </c>
      <c r="P355" s="27">
        <f t="shared" si="166"/>
        <v>4</v>
      </c>
      <c r="Q355" s="25">
        <f t="shared" si="167"/>
        <v>75</v>
      </c>
      <c r="R355" s="25">
        <f t="shared" si="168"/>
        <v>75</v>
      </c>
      <c r="S355" s="25">
        <f t="shared" si="169"/>
        <v>107</v>
      </c>
      <c r="T355" s="25">
        <f t="shared" si="170"/>
        <v>107</v>
      </c>
      <c r="U355" s="25">
        <f t="shared" si="171"/>
        <v>103</v>
      </c>
      <c r="V355" s="25">
        <f t="shared" si="172"/>
        <v>103</v>
      </c>
      <c r="W355" s="25">
        <f t="shared" si="173"/>
        <v>0</v>
      </c>
      <c r="X355" s="25">
        <f t="shared" si="174"/>
        <v>0</v>
      </c>
      <c r="Y355" s="25">
        <f t="shared" si="175"/>
        <v>0</v>
      </c>
      <c r="Z355" s="25">
        <f t="shared" si="176"/>
        <v>0</v>
      </c>
      <c r="AA355" s="25">
        <f t="shared" si="177"/>
        <v>0</v>
      </c>
      <c r="AB355" s="25">
        <f t="shared" si="178"/>
        <v>0</v>
      </c>
      <c r="AC355" s="25">
        <f t="shared" si="179"/>
        <v>0</v>
      </c>
      <c r="AD355" s="25">
        <f t="shared" si="180"/>
        <v>0</v>
      </c>
      <c r="AE355" s="25">
        <f t="shared" si="181"/>
        <v>0</v>
      </c>
      <c r="AF355" s="27">
        <f t="shared" si="182"/>
        <v>0</v>
      </c>
      <c r="AG355" s="27">
        <f t="shared" si="183"/>
        <v>0</v>
      </c>
      <c r="AH355" s="27">
        <f t="shared" si="184"/>
        <v>0</v>
      </c>
      <c r="AI355" s="27">
        <f t="shared" si="185"/>
        <v>0</v>
      </c>
      <c r="AJ355" s="27">
        <f t="shared" si="186"/>
        <v>0</v>
      </c>
      <c r="AK355" s="26">
        <f>SUM(Tabela4[[#This Row],[1º ano  LP]:[Questionário Contextual Estudante]])</f>
        <v>1112</v>
      </c>
      <c r="AM355">
        <f>IFERROR(IF(VLOOKUP(Tabela4[[#This Row],[Designação]],BW:BX,2,0)="SIM",SUM(AR355:AU355)+(4*(SUM(BH355:BK355))),0),0)</f>
        <v>0</v>
      </c>
      <c r="AN355">
        <f>IFERROR(IF(VLOOKUP(Tabela4[[#This Row],[Designação]],BW:BX,2,0)="SIM",SUM(AV355:BC355)+(4*(SUM(BL355:BS355))),0),0)</f>
        <v>0</v>
      </c>
      <c r="AO355">
        <f>IFERROR(VLOOKUP(Tabela4[[#This Row],[Designação]],BW:BX,2,0),0)</f>
        <v>0</v>
      </c>
      <c r="AP355" t="str">
        <f>IF(Tabela4[[#This Row],[Designação]]=AQ355,"SIM","NÃO")</f>
        <v>SIM</v>
      </c>
      <c r="AQ355" s="38">
        <v>514013</v>
      </c>
      <c r="AR355">
        <v>78</v>
      </c>
      <c r="AS355">
        <v>85</v>
      </c>
      <c r="AT355">
        <v>60</v>
      </c>
      <c r="AU355">
        <v>67</v>
      </c>
      <c r="AV355">
        <v>95</v>
      </c>
      <c r="AW355">
        <v>91</v>
      </c>
      <c r="BD355">
        <v>476</v>
      </c>
      <c r="BF355" t="str">
        <f t="shared" si="187"/>
        <v>sim</v>
      </c>
      <c r="BG355" s="38">
        <v>514013</v>
      </c>
      <c r="BH355">
        <v>3</v>
      </c>
      <c r="BI355">
        <v>3</v>
      </c>
      <c r="BJ355">
        <v>2</v>
      </c>
      <c r="BK355">
        <v>2</v>
      </c>
      <c r="BL355">
        <v>3</v>
      </c>
      <c r="BM355">
        <v>3</v>
      </c>
      <c r="BT355">
        <v>16</v>
      </c>
    </row>
    <row r="356" spans="2:72" x14ac:dyDescent="0.25">
      <c r="B356" s="22">
        <v>5</v>
      </c>
      <c r="C356" s="23">
        <v>514015</v>
      </c>
      <c r="D356" s="24" t="s">
        <v>389</v>
      </c>
      <c r="E356" s="25">
        <f t="shared" si="157"/>
        <v>0</v>
      </c>
      <c r="F356" s="25">
        <f>Tabela4[[#This Row],[1º ano  LP]]</f>
        <v>0</v>
      </c>
      <c r="G356" s="27">
        <f t="shared" si="158"/>
        <v>0</v>
      </c>
      <c r="H356" s="27">
        <f>Tabela4[[#This Row],[1º ano - APLICADOR LP]]</f>
        <v>0</v>
      </c>
      <c r="I356" s="25">
        <f t="shared" si="159"/>
        <v>0</v>
      </c>
      <c r="J356" s="25">
        <f t="shared" si="160"/>
        <v>0</v>
      </c>
      <c r="K356" s="27">
        <f t="shared" si="161"/>
        <v>0</v>
      </c>
      <c r="L356" s="27">
        <f t="shared" si="162"/>
        <v>0</v>
      </c>
      <c r="M356" s="25">
        <f t="shared" si="163"/>
        <v>0</v>
      </c>
      <c r="N356" s="25">
        <f t="shared" si="164"/>
        <v>0</v>
      </c>
      <c r="O356" s="27">
        <f t="shared" si="165"/>
        <v>0</v>
      </c>
      <c r="P356" s="27">
        <f t="shared" si="166"/>
        <v>0</v>
      </c>
      <c r="Q356" s="25">
        <f t="shared" si="167"/>
        <v>0</v>
      </c>
      <c r="R356" s="25">
        <f t="shared" si="168"/>
        <v>0</v>
      </c>
      <c r="S356" s="25">
        <f t="shared" si="169"/>
        <v>0</v>
      </c>
      <c r="T356" s="25">
        <f t="shared" si="170"/>
        <v>0</v>
      </c>
      <c r="U356" s="25">
        <f t="shared" si="171"/>
        <v>43</v>
      </c>
      <c r="V356" s="25">
        <f t="shared" si="172"/>
        <v>43</v>
      </c>
      <c r="W356" s="25">
        <f t="shared" si="173"/>
        <v>52</v>
      </c>
      <c r="X356" s="25">
        <f t="shared" si="174"/>
        <v>52</v>
      </c>
      <c r="Y356" s="25">
        <f t="shared" si="175"/>
        <v>54</v>
      </c>
      <c r="Z356" s="25">
        <f t="shared" si="176"/>
        <v>54</v>
      </c>
      <c r="AA356" s="25">
        <f t="shared" si="177"/>
        <v>66</v>
      </c>
      <c r="AB356" s="25">
        <f t="shared" si="178"/>
        <v>66</v>
      </c>
      <c r="AC356" s="25">
        <f t="shared" si="179"/>
        <v>0</v>
      </c>
      <c r="AD356" s="25">
        <f t="shared" si="180"/>
        <v>0</v>
      </c>
      <c r="AE356" s="25">
        <f t="shared" si="181"/>
        <v>0</v>
      </c>
      <c r="AF356" s="27">
        <f t="shared" si="182"/>
        <v>0</v>
      </c>
      <c r="AG356" s="27">
        <f t="shared" si="183"/>
        <v>0</v>
      </c>
      <c r="AH356" s="27">
        <f t="shared" si="184"/>
        <v>0</v>
      </c>
      <c r="AI356" s="27">
        <f t="shared" si="185"/>
        <v>0</v>
      </c>
      <c r="AJ356" s="27">
        <f t="shared" si="186"/>
        <v>215</v>
      </c>
      <c r="AK356" s="26">
        <f>SUM(Tabela4[[#This Row],[1º ano  LP]:[Questionário Contextual Estudante]])</f>
        <v>645</v>
      </c>
      <c r="AM356">
        <f>IFERROR(IF(VLOOKUP(Tabela4[[#This Row],[Designação]],BW:BX,2,0)="SIM",SUM(AR356:AU356)+(4*(SUM(BH356:BK356))),0),0)</f>
        <v>0</v>
      </c>
      <c r="AN356">
        <f>IFERROR(IF(VLOOKUP(Tabela4[[#This Row],[Designação]],BW:BX,2,0)="SIM",SUM(AV356:BC356)+(4*(SUM(BL356:BS356))),0),0)</f>
        <v>215</v>
      </c>
      <c r="AO356" t="str">
        <f>IFERROR(VLOOKUP(Tabela4[[#This Row],[Designação]],BW:BX,2,0),0)</f>
        <v>SIM</v>
      </c>
      <c r="AP356" t="str">
        <f>IF(Tabela4[[#This Row],[Designação]]=AQ356,"SIM","NÃO")</f>
        <v>SIM</v>
      </c>
      <c r="AQ356" s="38">
        <v>514015</v>
      </c>
      <c r="AW356">
        <v>35</v>
      </c>
      <c r="AX356">
        <v>44</v>
      </c>
      <c r="AY356">
        <v>46</v>
      </c>
      <c r="AZ356">
        <v>58</v>
      </c>
      <c r="BD356">
        <v>183</v>
      </c>
      <c r="BF356" t="str">
        <f t="shared" si="187"/>
        <v>sim</v>
      </c>
      <c r="BG356" s="38">
        <v>514015</v>
      </c>
      <c r="BM356">
        <v>2</v>
      </c>
      <c r="BN356">
        <v>2</v>
      </c>
      <c r="BO356">
        <v>2</v>
      </c>
      <c r="BP356">
        <v>2</v>
      </c>
      <c r="BT356">
        <v>8</v>
      </c>
    </row>
    <row r="357" spans="2:72" x14ac:dyDescent="0.25">
      <c r="B357" s="22">
        <v>5</v>
      </c>
      <c r="C357" s="23">
        <v>514016</v>
      </c>
      <c r="D357" s="24" t="s">
        <v>390</v>
      </c>
      <c r="E357" s="25">
        <f t="shared" si="157"/>
        <v>35</v>
      </c>
      <c r="F357" s="25">
        <f>Tabela4[[#This Row],[1º ano  LP]]</f>
        <v>35</v>
      </c>
      <c r="G357" s="27">
        <f t="shared" si="158"/>
        <v>2</v>
      </c>
      <c r="H357" s="27">
        <f>Tabela4[[#This Row],[1º ano - APLICADOR LP]]</f>
        <v>2</v>
      </c>
      <c r="I357" s="25">
        <f t="shared" si="159"/>
        <v>63</v>
      </c>
      <c r="J357" s="25">
        <f t="shared" si="160"/>
        <v>63</v>
      </c>
      <c r="K357" s="27">
        <f t="shared" si="161"/>
        <v>4</v>
      </c>
      <c r="L357" s="27">
        <f t="shared" si="162"/>
        <v>4</v>
      </c>
      <c r="M357" s="25">
        <f t="shared" si="163"/>
        <v>65</v>
      </c>
      <c r="N357" s="25">
        <f t="shared" si="164"/>
        <v>65</v>
      </c>
      <c r="O357" s="27">
        <f t="shared" si="165"/>
        <v>4</v>
      </c>
      <c r="P357" s="27">
        <f t="shared" si="166"/>
        <v>4</v>
      </c>
      <c r="Q357" s="25">
        <f t="shared" si="167"/>
        <v>38</v>
      </c>
      <c r="R357" s="25">
        <f t="shared" si="168"/>
        <v>38</v>
      </c>
      <c r="S357" s="25">
        <f t="shared" si="169"/>
        <v>35</v>
      </c>
      <c r="T357" s="25">
        <f t="shared" si="170"/>
        <v>35</v>
      </c>
      <c r="U357" s="25">
        <f t="shared" si="171"/>
        <v>0</v>
      </c>
      <c r="V357" s="25">
        <f t="shared" si="172"/>
        <v>0</v>
      </c>
      <c r="W357" s="25">
        <f t="shared" si="173"/>
        <v>0</v>
      </c>
      <c r="X357" s="25">
        <f t="shared" si="174"/>
        <v>0</v>
      </c>
      <c r="Y357" s="25">
        <f t="shared" si="175"/>
        <v>0</v>
      </c>
      <c r="Z357" s="25">
        <f t="shared" si="176"/>
        <v>0</v>
      </c>
      <c r="AA357" s="25">
        <f t="shared" si="177"/>
        <v>0</v>
      </c>
      <c r="AB357" s="25">
        <f t="shared" si="178"/>
        <v>0</v>
      </c>
      <c r="AC357" s="25">
        <f t="shared" si="179"/>
        <v>0</v>
      </c>
      <c r="AD357" s="25">
        <f t="shared" si="180"/>
        <v>0</v>
      </c>
      <c r="AE357" s="25">
        <f t="shared" si="181"/>
        <v>0</v>
      </c>
      <c r="AF357" s="27">
        <f t="shared" si="182"/>
        <v>0</v>
      </c>
      <c r="AG357" s="27">
        <f t="shared" si="183"/>
        <v>0</v>
      </c>
      <c r="AH357" s="27">
        <f t="shared" si="184"/>
        <v>0</v>
      </c>
      <c r="AI357" s="27">
        <f t="shared" si="185"/>
        <v>0</v>
      </c>
      <c r="AJ357" s="27">
        <f t="shared" si="186"/>
        <v>0</v>
      </c>
      <c r="AK357" s="26">
        <f>SUM(Tabela4[[#This Row],[1º ano  LP]:[Questionário Contextual Estudante]])</f>
        <v>492</v>
      </c>
      <c r="AM357">
        <f>IFERROR(IF(VLOOKUP(Tabela4[[#This Row],[Designação]],BW:BX,2,0)="SIM",SUM(AR357:AU357)+(4*(SUM(BH357:BK357))),0),0)</f>
        <v>0</v>
      </c>
      <c r="AN357">
        <f>IFERROR(IF(VLOOKUP(Tabela4[[#This Row],[Designação]],BW:BX,2,0)="SIM",SUM(AV357:BC357)+(4*(SUM(BL357:BS357))),0),0)</f>
        <v>0</v>
      </c>
      <c r="AO357">
        <f>IFERROR(VLOOKUP(Tabela4[[#This Row],[Designação]],BW:BX,2,0),0)</f>
        <v>0</v>
      </c>
      <c r="AP357" t="str">
        <f>IF(Tabela4[[#This Row],[Designação]]=AQ357,"SIM","NÃO")</f>
        <v>SIM</v>
      </c>
      <c r="AQ357" s="38">
        <v>514016</v>
      </c>
      <c r="AR357">
        <v>31</v>
      </c>
      <c r="AS357">
        <v>55</v>
      </c>
      <c r="AT357">
        <v>57</v>
      </c>
      <c r="AU357">
        <v>34</v>
      </c>
      <c r="AV357">
        <v>31</v>
      </c>
      <c r="BD357">
        <v>208</v>
      </c>
      <c r="BF357" t="str">
        <f t="shared" si="187"/>
        <v>sim</v>
      </c>
      <c r="BG357" s="38">
        <v>514016</v>
      </c>
      <c r="BH357">
        <v>1</v>
      </c>
      <c r="BI357">
        <v>2</v>
      </c>
      <c r="BJ357">
        <v>2</v>
      </c>
      <c r="BK357">
        <v>1</v>
      </c>
      <c r="BL357">
        <v>1</v>
      </c>
      <c r="BT357">
        <v>7</v>
      </c>
    </row>
    <row r="358" spans="2:72" x14ac:dyDescent="0.25">
      <c r="B358" s="22">
        <v>5</v>
      </c>
      <c r="C358" s="23">
        <v>514017</v>
      </c>
      <c r="D358" s="24" t="s">
        <v>391</v>
      </c>
      <c r="E358" s="25">
        <f t="shared" si="157"/>
        <v>66</v>
      </c>
      <c r="F358" s="25">
        <f>Tabela4[[#This Row],[1º ano  LP]]</f>
        <v>66</v>
      </c>
      <c r="G358" s="27">
        <f t="shared" si="158"/>
        <v>4</v>
      </c>
      <c r="H358" s="27">
        <f>Tabela4[[#This Row],[1º ano - APLICADOR LP]]</f>
        <v>4</v>
      </c>
      <c r="I358" s="25">
        <f t="shared" si="159"/>
        <v>37</v>
      </c>
      <c r="J358" s="25">
        <f t="shared" si="160"/>
        <v>37</v>
      </c>
      <c r="K358" s="27">
        <f t="shared" si="161"/>
        <v>2</v>
      </c>
      <c r="L358" s="27">
        <f t="shared" si="162"/>
        <v>2</v>
      </c>
      <c r="M358" s="25">
        <f t="shared" si="163"/>
        <v>68</v>
      </c>
      <c r="N358" s="25">
        <f t="shared" si="164"/>
        <v>68</v>
      </c>
      <c r="O358" s="27">
        <f t="shared" si="165"/>
        <v>4</v>
      </c>
      <c r="P358" s="27">
        <f t="shared" si="166"/>
        <v>4</v>
      </c>
      <c r="Q358" s="25">
        <f t="shared" si="167"/>
        <v>36</v>
      </c>
      <c r="R358" s="25">
        <f t="shared" si="168"/>
        <v>36</v>
      </c>
      <c r="S358" s="25">
        <f t="shared" si="169"/>
        <v>74</v>
      </c>
      <c r="T358" s="25">
        <f t="shared" si="170"/>
        <v>74</v>
      </c>
      <c r="U358" s="25">
        <f t="shared" si="171"/>
        <v>0</v>
      </c>
      <c r="V358" s="25">
        <f t="shared" si="172"/>
        <v>0</v>
      </c>
      <c r="W358" s="25">
        <f t="shared" si="173"/>
        <v>0</v>
      </c>
      <c r="X358" s="25">
        <f t="shared" si="174"/>
        <v>0</v>
      </c>
      <c r="Y358" s="25">
        <f t="shared" si="175"/>
        <v>0</v>
      </c>
      <c r="Z358" s="25">
        <f t="shared" si="176"/>
        <v>0</v>
      </c>
      <c r="AA358" s="25">
        <f t="shared" si="177"/>
        <v>0</v>
      </c>
      <c r="AB358" s="25">
        <f t="shared" si="178"/>
        <v>0</v>
      </c>
      <c r="AC358" s="25">
        <f t="shared" si="179"/>
        <v>0</v>
      </c>
      <c r="AD358" s="25">
        <f t="shared" si="180"/>
        <v>0</v>
      </c>
      <c r="AE358" s="25">
        <f t="shared" si="181"/>
        <v>0</v>
      </c>
      <c r="AF358" s="27">
        <f t="shared" si="182"/>
        <v>0</v>
      </c>
      <c r="AG358" s="27">
        <f t="shared" si="183"/>
        <v>0</v>
      </c>
      <c r="AH358" s="27">
        <f t="shared" si="184"/>
        <v>0</v>
      </c>
      <c r="AI358" s="27">
        <f t="shared" si="185"/>
        <v>0</v>
      </c>
      <c r="AJ358" s="27">
        <f t="shared" si="186"/>
        <v>0</v>
      </c>
      <c r="AK358" s="26">
        <f>SUM(Tabela4[[#This Row],[1º ano  LP]:[Questionário Contextual Estudante]])</f>
        <v>582</v>
      </c>
      <c r="AM358">
        <f>IFERROR(IF(VLOOKUP(Tabela4[[#This Row],[Designação]],BW:BX,2,0)="SIM",SUM(AR358:AU358)+(4*(SUM(BH358:BK358))),0),0)</f>
        <v>0</v>
      </c>
      <c r="AN358">
        <f>IFERROR(IF(VLOOKUP(Tabela4[[#This Row],[Designação]],BW:BX,2,0)="SIM",SUM(AV358:BC358)+(4*(SUM(BL358:BS358))),0),0)</f>
        <v>0</v>
      </c>
      <c r="AO358">
        <f>IFERROR(VLOOKUP(Tabela4[[#This Row],[Designação]],BW:BX,2,0),0)</f>
        <v>0</v>
      </c>
      <c r="AP358" t="str">
        <f>IF(Tabela4[[#This Row],[Designação]]=AQ358,"SIM","NÃO")</f>
        <v>SIM</v>
      </c>
      <c r="AQ358" s="38">
        <v>514017</v>
      </c>
      <c r="AR358">
        <v>58</v>
      </c>
      <c r="AS358">
        <v>33</v>
      </c>
      <c r="AT358">
        <v>60</v>
      </c>
      <c r="AU358">
        <v>32</v>
      </c>
      <c r="AV358">
        <v>66</v>
      </c>
      <c r="BD358">
        <v>249</v>
      </c>
      <c r="BF358" t="str">
        <f t="shared" si="187"/>
        <v>sim</v>
      </c>
      <c r="BG358" s="38">
        <v>514017</v>
      </c>
      <c r="BH358">
        <v>2</v>
      </c>
      <c r="BI358">
        <v>1</v>
      </c>
      <c r="BJ358">
        <v>2</v>
      </c>
      <c r="BK358">
        <v>1</v>
      </c>
      <c r="BL358">
        <v>2</v>
      </c>
      <c r="BT358">
        <v>8</v>
      </c>
    </row>
    <row r="359" spans="2:72" x14ac:dyDescent="0.25">
      <c r="B359" s="22">
        <v>5</v>
      </c>
      <c r="C359" s="23">
        <v>514018</v>
      </c>
      <c r="D359" s="24" t="s">
        <v>392</v>
      </c>
      <c r="E359" s="25">
        <f t="shared" si="157"/>
        <v>0</v>
      </c>
      <c r="F359" s="25">
        <f>Tabela4[[#This Row],[1º ano  LP]]</f>
        <v>0</v>
      </c>
      <c r="G359" s="27">
        <f t="shared" si="158"/>
        <v>0</v>
      </c>
      <c r="H359" s="27">
        <f>Tabela4[[#This Row],[1º ano - APLICADOR LP]]</f>
        <v>0</v>
      </c>
      <c r="I359" s="25">
        <f t="shared" si="159"/>
        <v>0</v>
      </c>
      <c r="J359" s="25">
        <f t="shared" si="160"/>
        <v>0</v>
      </c>
      <c r="K359" s="27">
        <f t="shared" si="161"/>
        <v>0</v>
      </c>
      <c r="L359" s="27">
        <f t="shared" si="162"/>
        <v>0</v>
      </c>
      <c r="M359" s="25">
        <f t="shared" si="163"/>
        <v>0</v>
      </c>
      <c r="N359" s="25">
        <f t="shared" si="164"/>
        <v>0</v>
      </c>
      <c r="O359" s="27">
        <f t="shared" si="165"/>
        <v>0</v>
      </c>
      <c r="P359" s="27">
        <f t="shared" si="166"/>
        <v>0</v>
      </c>
      <c r="Q359" s="25">
        <f t="shared" si="167"/>
        <v>0</v>
      </c>
      <c r="R359" s="25">
        <f t="shared" si="168"/>
        <v>0</v>
      </c>
      <c r="S359" s="25">
        <f t="shared" si="169"/>
        <v>0</v>
      </c>
      <c r="T359" s="25">
        <f t="shared" si="170"/>
        <v>0</v>
      </c>
      <c r="U359" s="25">
        <f t="shared" si="171"/>
        <v>198</v>
      </c>
      <c r="V359" s="25">
        <f t="shared" si="172"/>
        <v>198</v>
      </c>
      <c r="W359" s="25">
        <f t="shared" si="173"/>
        <v>192</v>
      </c>
      <c r="X359" s="25">
        <f t="shared" si="174"/>
        <v>192</v>
      </c>
      <c r="Y359" s="25">
        <f t="shared" si="175"/>
        <v>188</v>
      </c>
      <c r="Z359" s="25">
        <f t="shared" si="176"/>
        <v>188</v>
      </c>
      <c r="AA359" s="25">
        <f t="shared" si="177"/>
        <v>158</v>
      </c>
      <c r="AB359" s="25">
        <f t="shared" si="178"/>
        <v>158</v>
      </c>
      <c r="AC359" s="25">
        <f t="shared" si="179"/>
        <v>0</v>
      </c>
      <c r="AD359" s="25">
        <f t="shared" si="180"/>
        <v>0</v>
      </c>
      <c r="AE359" s="25">
        <f t="shared" si="181"/>
        <v>34</v>
      </c>
      <c r="AF359" s="27">
        <f t="shared" si="182"/>
        <v>34</v>
      </c>
      <c r="AG359" s="27">
        <f t="shared" si="183"/>
        <v>0</v>
      </c>
      <c r="AH359" s="27">
        <f t="shared" si="184"/>
        <v>0</v>
      </c>
      <c r="AI359" s="27">
        <f t="shared" si="185"/>
        <v>0</v>
      </c>
      <c r="AJ359" s="27">
        <f t="shared" si="186"/>
        <v>0</v>
      </c>
      <c r="AK359" s="26">
        <f>SUM(Tabela4[[#This Row],[1º ano  LP]:[Questionário Contextual Estudante]])</f>
        <v>1540</v>
      </c>
      <c r="AM359">
        <f>IFERROR(IF(VLOOKUP(Tabela4[[#This Row],[Designação]],BW:BX,2,0)="SIM",SUM(AR359:AU359)+(4*(SUM(BH359:BK359))),0),0)</f>
        <v>0</v>
      </c>
      <c r="AN359">
        <f>IFERROR(IF(VLOOKUP(Tabela4[[#This Row],[Designação]],BW:BX,2,0)="SIM",SUM(AV359:BC359)+(4*(SUM(BL359:BS359))),0),0)</f>
        <v>0</v>
      </c>
      <c r="AO359">
        <f>IFERROR(VLOOKUP(Tabela4[[#This Row],[Designação]],BW:BX,2,0),0)</f>
        <v>0</v>
      </c>
      <c r="AP359" t="str">
        <f>IF(Tabela4[[#This Row],[Designação]]=AQ359,"SIM","NÃO")</f>
        <v>SIM</v>
      </c>
      <c r="AQ359" s="38">
        <v>514018</v>
      </c>
      <c r="AW359">
        <v>178</v>
      </c>
      <c r="AX359">
        <v>172</v>
      </c>
      <c r="AY359">
        <v>168</v>
      </c>
      <c r="AZ359">
        <v>142</v>
      </c>
      <c r="BB359">
        <v>30</v>
      </c>
      <c r="BD359">
        <v>690</v>
      </c>
      <c r="BF359" t="str">
        <f t="shared" si="187"/>
        <v>sim</v>
      </c>
      <c r="BG359" s="38">
        <v>514018</v>
      </c>
      <c r="BM359">
        <v>5</v>
      </c>
      <c r="BN359">
        <v>5</v>
      </c>
      <c r="BO359">
        <v>5</v>
      </c>
      <c r="BP359">
        <v>4</v>
      </c>
      <c r="BR359">
        <v>1</v>
      </c>
      <c r="BT359">
        <v>20</v>
      </c>
    </row>
    <row r="360" spans="2:72" x14ac:dyDescent="0.25">
      <c r="B360" s="22">
        <v>5</v>
      </c>
      <c r="C360" s="23">
        <v>514019</v>
      </c>
      <c r="D360" s="24" t="s">
        <v>393</v>
      </c>
      <c r="E360" s="25">
        <f t="shared" si="157"/>
        <v>31</v>
      </c>
      <c r="F360" s="25">
        <f>Tabela4[[#This Row],[1º ano  LP]]</f>
        <v>31</v>
      </c>
      <c r="G360" s="27">
        <f t="shared" si="158"/>
        <v>2</v>
      </c>
      <c r="H360" s="27">
        <f>Tabela4[[#This Row],[1º ano - APLICADOR LP]]</f>
        <v>2</v>
      </c>
      <c r="I360" s="25">
        <f t="shared" si="159"/>
        <v>37</v>
      </c>
      <c r="J360" s="25">
        <f t="shared" si="160"/>
        <v>37</v>
      </c>
      <c r="K360" s="27">
        <f t="shared" si="161"/>
        <v>2</v>
      </c>
      <c r="L360" s="27">
        <f t="shared" si="162"/>
        <v>2</v>
      </c>
      <c r="M360" s="25">
        <f t="shared" si="163"/>
        <v>36</v>
      </c>
      <c r="N360" s="25">
        <f t="shared" si="164"/>
        <v>36</v>
      </c>
      <c r="O360" s="27">
        <f t="shared" si="165"/>
        <v>2</v>
      </c>
      <c r="P360" s="27">
        <f t="shared" si="166"/>
        <v>2</v>
      </c>
      <c r="Q360" s="25">
        <f t="shared" si="167"/>
        <v>42</v>
      </c>
      <c r="R360" s="25">
        <f t="shared" si="168"/>
        <v>42</v>
      </c>
      <c r="S360" s="25">
        <f t="shared" si="169"/>
        <v>68</v>
      </c>
      <c r="T360" s="25">
        <f t="shared" si="170"/>
        <v>68</v>
      </c>
      <c r="U360" s="25">
        <f t="shared" si="171"/>
        <v>80</v>
      </c>
      <c r="V360" s="25">
        <f t="shared" si="172"/>
        <v>80</v>
      </c>
      <c r="W360" s="25">
        <f t="shared" si="173"/>
        <v>114</v>
      </c>
      <c r="X360" s="25">
        <f t="shared" si="174"/>
        <v>114</v>
      </c>
      <c r="Y360" s="25">
        <f t="shared" si="175"/>
        <v>65</v>
      </c>
      <c r="Z360" s="25">
        <f t="shared" si="176"/>
        <v>65</v>
      </c>
      <c r="AA360" s="25">
        <f t="shared" si="177"/>
        <v>60</v>
      </c>
      <c r="AB360" s="25">
        <f t="shared" si="178"/>
        <v>60</v>
      </c>
      <c r="AC360" s="25">
        <f t="shared" si="179"/>
        <v>0</v>
      </c>
      <c r="AD360" s="25">
        <f t="shared" si="180"/>
        <v>0</v>
      </c>
      <c r="AE360" s="25">
        <f t="shared" si="181"/>
        <v>30</v>
      </c>
      <c r="AF360" s="27">
        <f t="shared" si="182"/>
        <v>30</v>
      </c>
      <c r="AG360" s="27">
        <f t="shared" si="183"/>
        <v>0</v>
      </c>
      <c r="AH360" s="27">
        <f t="shared" si="184"/>
        <v>0</v>
      </c>
      <c r="AI360" s="27">
        <f t="shared" si="185"/>
        <v>0</v>
      </c>
      <c r="AJ360" s="27">
        <f t="shared" si="186"/>
        <v>0</v>
      </c>
      <c r="AK360" s="26">
        <f>SUM(Tabela4[[#This Row],[1º ano  LP]:[Questionário Contextual Estudante]])</f>
        <v>1138</v>
      </c>
      <c r="AM360">
        <f>IFERROR(IF(VLOOKUP(Tabela4[[#This Row],[Designação]],BW:BX,2,0)="SIM",SUM(AR360:AU360)+(4*(SUM(BH360:BK360))),0),0)</f>
        <v>0</v>
      </c>
      <c r="AN360">
        <f>IFERROR(IF(VLOOKUP(Tabela4[[#This Row],[Designação]],BW:BX,2,0)="SIM",SUM(AV360:BC360)+(4*(SUM(BL360:BS360))),0),0)</f>
        <v>0</v>
      </c>
      <c r="AO360">
        <f>IFERROR(VLOOKUP(Tabela4[[#This Row],[Designação]],BW:BX,2,0),0)</f>
        <v>0</v>
      </c>
      <c r="AP360" t="str">
        <f>IF(Tabela4[[#This Row],[Designação]]=AQ360,"SIM","NÃO")</f>
        <v>SIM</v>
      </c>
      <c r="AQ360" s="38">
        <v>514019</v>
      </c>
      <c r="AR360">
        <v>27</v>
      </c>
      <c r="AS360">
        <v>33</v>
      </c>
      <c r="AT360">
        <v>32</v>
      </c>
      <c r="AU360">
        <v>38</v>
      </c>
      <c r="AV360">
        <v>60</v>
      </c>
      <c r="AW360">
        <v>72</v>
      </c>
      <c r="AX360">
        <v>102</v>
      </c>
      <c r="AY360">
        <v>57</v>
      </c>
      <c r="AZ360">
        <v>52</v>
      </c>
      <c r="BB360">
        <v>26</v>
      </c>
      <c r="BD360">
        <v>499</v>
      </c>
      <c r="BF360" t="str">
        <f t="shared" si="187"/>
        <v>sim</v>
      </c>
      <c r="BG360" s="38">
        <v>514019</v>
      </c>
      <c r="BH360">
        <v>1</v>
      </c>
      <c r="BI360">
        <v>1</v>
      </c>
      <c r="BJ360">
        <v>1</v>
      </c>
      <c r="BK360">
        <v>1</v>
      </c>
      <c r="BL360">
        <v>2</v>
      </c>
      <c r="BM360">
        <v>2</v>
      </c>
      <c r="BN360">
        <v>3</v>
      </c>
      <c r="BO360">
        <v>2</v>
      </c>
      <c r="BP360">
        <v>2</v>
      </c>
      <c r="BR360">
        <v>1</v>
      </c>
      <c r="BT360">
        <v>16</v>
      </c>
    </row>
    <row r="361" spans="2:72" x14ac:dyDescent="0.25">
      <c r="B361" s="22">
        <v>5</v>
      </c>
      <c r="C361" s="23">
        <v>514020</v>
      </c>
      <c r="D361" s="24" t="s">
        <v>394</v>
      </c>
      <c r="E361" s="25">
        <f t="shared" si="157"/>
        <v>0</v>
      </c>
      <c r="F361" s="25">
        <f>Tabela4[[#This Row],[1º ano  LP]]</f>
        <v>0</v>
      </c>
      <c r="G361" s="27">
        <f t="shared" si="158"/>
        <v>0</v>
      </c>
      <c r="H361" s="27">
        <f>Tabela4[[#This Row],[1º ano - APLICADOR LP]]</f>
        <v>0</v>
      </c>
      <c r="I361" s="25">
        <f t="shared" si="159"/>
        <v>0</v>
      </c>
      <c r="J361" s="25">
        <f t="shared" si="160"/>
        <v>0</v>
      </c>
      <c r="K361" s="27">
        <f t="shared" si="161"/>
        <v>0</v>
      </c>
      <c r="L361" s="27">
        <f t="shared" si="162"/>
        <v>0</v>
      </c>
      <c r="M361" s="25">
        <f t="shared" si="163"/>
        <v>0</v>
      </c>
      <c r="N361" s="25">
        <f t="shared" si="164"/>
        <v>0</v>
      </c>
      <c r="O361" s="27">
        <f t="shared" si="165"/>
        <v>0</v>
      </c>
      <c r="P361" s="27">
        <f t="shared" si="166"/>
        <v>0</v>
      </c>
      <c r="Q361" s="25">
        <f t="shared" si="167"/>
        <v>0</v>
      </c>
      <c r="R361" s="25">
        <f t="shared" si="168"/>
        <v>0</v>
      </c>
      <c r="S361" s="25">
        <f t="shared" si="169"/>
        <v>0</v>
      </c>
      <c r="T361" s="25">
        <f t="shared" si="170"/>
        <v>0</v>
      </c>
      <c r="U361" s="25">
        <f t="shared" si="171"/>
        <v>210</v>
      </c>
      <c r="V361" s="25">
        <f t="shared" si="172"/>
        <v>210</v>
      </c>
      <c r="W361" s="25">
        <f t="shared" si="173"/>
        <v>227</v>
      </c>
      <c r="X361" s="25">
        <f t="shared" si="174"/>
        <v>227</v>
      </c>
      <c r="Y361" s="25">
        <f t="shared" si="175"/>
        <v>238</v>
      </c>
      <c r="Z361" s="25">
        <f t="shared" si="176"/>
        <v>238</v>
      </c>
      <c r="AA361" s="25">
        <f t="shared" si="177"/>
        <v>194</v>
      </c>
      <c r="AB361" s="25">
        <f t="shared" si="178"/>
        <v>194</v>
      </c>
      <c r="AC361" s="25">
        <f t="shared" si="179"/>
        <v>0</v>
      </c>
      <c r="AD361" s="25">
        <f t="shared" si="180"/>
        <v>0</v>
      </c>
      <c r="AE361" s="25">
        <f t="shared" si="181"/>
        <v>33</v>
      </c>
      <c r="AF361" s="27">
        <f t="shared" si="182"/>
        <v>33</v>
      </c>
      <c r="AG361" s="27">
        <f t="shared" si="183"/>
        <v>0</v>
      </c>
      <c r="AH361" s="27">
        <f t="shared" si="184"/>
        <v>0</v>
      </c>
      <c r="AI361" s="27">
        <f t="shared" si="185"/>
        <v>0</v>
      </c>
      <c r="AJ361" s="27">
        <f t="shared" si="186"/>
        <v>0</v>
      </c>
      <c r="AK361" s="26">
        <f>SUM(Tabela4[[#This Row],[1º ano  LP]:[Questionário Contextual Estudante]])</f>
        <v>1804</v>
      </c>
      <c r="AM361">
        <f>IFERROR(IF(VLOOKUP(Tabela4[[#This Row],[Designação]],BW:BX,2,0)="SIM",SUM(AR361:AU361)+(4*(SUM(BH361:BK361))),0),0)</f>
        <v>0</v>
      </c>
      <c r="AN361">
        <f>IFERROR(IF(VLOOKUP(Tabela4[[#This Row],[Designação]],BW:BX,2,0)="SIM",SUM(AV361:BC361)+(4*(SUM(BL361:BS361))),0),0)</f>
        <v>0</v>
      </c>
      <c r="AO361">
        <f>IFERROR(VLOOKUP(Tabela4[[#This Row],[Designação]],BW:BX,2,0),0)</f>
        <v>0</v>
      </c>
      <c r="AP361" t="str">
        <f>IF(Tabela4[[#This Row],[Designação]]=AQ361,"SIM","NÃO")</f>
        <v>SIM</v>
      </c>
      <c r="AQ361" s="38">
        <v>514020</v>
      </c>
      <c r="AW361">
        <v>186</v>
      </c>
      <c r="AX361">
        <v>203</v>
      </c>
      <c r="AY361">
        <v>214</v>
      </c>
      <c r="AZ361">
        <v>174</v>
      </c>
      <c r="BB361">
        <v>29</v>
      </c>
      <c r="BD361">
        <v>806</v>
      </c>
      <c r="BF361" t="str">
        <f t="shared" si="187"/>
        <v>sim</v>
      </c>
      <c r="BG361" s="38">
        <v>514020</v>
      </c>
      <c r="BM361">
        <v>6</v>
      </c>
      <c r="BN361">
        <v>6</v>
      </c>
      <c r="BO361">
        <v>6</v>
      </c>
      <c r="BP361">
        <v>5</v>
      </c>
      <c r="BR361">
        <v>1</v>
      </c>
      <c r="BT361">
        <v>24</v>
      </c>
    </row>
    <row r="362" spans="2:72" x14ac:dyDescent="0.25">
      <c r="B362" s="22">
        <v>5</v>
      </c>
      <c r="C362" s="23">
        <v>514021</v>
      </c>
      <c r="D362" s="24" t="s">
        <v>395</v>
      </c>
      <c r="E362" s="25">
        <f t="shared" si="157"/>
        <v>0</v>
      </c>
      <c r="F362" s="25">
        <f>Tabela4[[#This Row],[1º ano  LP]]</f>
        <v>0</v>
      </c>
      <c r="G362" s="27">
        <f t="shared" si="158"/>
        <v>0</v>
      </c>
      <c r="H362" s="27">
        <f>Tabela4[[#This Row],[1º ano - APLICADOR LP]]</f>
        <v>0</v>
      </c>
      <c r="I362" s="25">
        <f t="shared" si="159"/>
        <v>0</v>
      </c>
      <c r="J362" s="25">
        <f t="shared" si="160"/>
        <v>0</v>
      </c>
      <c r="K362" s="27">
        <f t="shared" si="161"/>
        <v>0</v>
      </c>
      <c r="L362" s="27">
        <f t="shared" si="162"/>
        <v>0</v>
      </c>
      <c r="M362" s="25">
        <f t="shared" si="163"/>
        <v>0</v>
      </c>
      <c r="N362" s="25">
        <f t="shared" si="164"/>
        <v>0</v>
      </c>
      <c r="O362" s="27">
        <f t="shared" si="165"/>
        <v>0</v>
      </c>
      <c r="P362" s="27">
        <f t="shared" si="166"/>
        <v>0</v>
      </c>
      <c r="Q362" s="25">
        <f t="shared" si="167"/>
        <v>0</v>
      </c>
      <c r="R362" s="25">
        <f t="shared" si="168"/>
        <v>0</v>
      </c>
      <c r="S362" s="25">
        <f t="shared" si="169"/>
        <v>0</v>
      </c>
      <c r="T362" s="25">
        <f t="shared" si="170"/>
        <v>0</v>
      </c>
      <c r="U362" s="25">
        <f t="shared" si="171"/>
        <v>67</v>
      </c>
      <c r="V362" s="25">
        <f t="shared" si="172"/>
        <v>67</v>
      </c>
      <c r="W362" s="25">
        <f t="shared" si="173"/>
        <v>91</v>
      </c>
      <c r="X362" s="25">
        <f t="shared" si="174"/>
        <v>91</v>
      </c>
      <c r="Y362" s="25">
        <f t="shared" si="175"/>
        <v>89</v>
      </c>
      <c r="Z362" s="25">
        <f t="shared" si="176"/>
        <v>89</v>
      </c>
      <c r="AA362" s="25">
        <f t="shared" si="177"/>
        <v>89</v>
      </c>
      <c r="AB362" s="25">
        <f t="shared" si="178"/>
        <v>89</v>
      </c>
      <c r="AC362" s="25">
        <f t="shared" si="179"/>
        <v>0</v>
      </c>
      <c r="AD362" s="25">
        <f t="shared" si="180"/>
        <v>0</v>
      </c>
      <c r="AE362" s="25">
        <f t="shared" si="181"/>
        <v>0</v>
      </c>
      <c r="AF362" s="27">
        <f t="shared" si="182"/>
        <v>0</v>
      </c>
      <c r="AG362" s="27">
        <f t="shared" si="183"/>
        <v>0</v>
      </c>
      <c r="AH362" s="27">
        <f t="shared" si="184"/>
        <v>0</v>
      </c>
      <c r="AI362" s="27">
        <f t="shared" si="185"/>
        <v>0</v>
      </c>
      <c r="AJ362" s="27">
        <f t="shared" si="186"/>
        <v>0</v>
      </c>
      <c r="AK362" s="26">
        <f>SUM(Tabela4[[#This Row],[1º ano  LP]:[Questionário Contextual Estudante]])</f>
        <v>672</v>
      </c>
      <c r="AM362">
        <f>IFERROR(IF(VLOOKUP(Tabela4[[#This Row],[Designação]],BW:BX,2,0)="SIM",SUM(AR362:AU362)+(4*(SUM(BH362:BK362))),0),0)</f>
        <v>0</v>
      </c>
      <c r="AN362">
        <f>IFERROR(IF(VLOOKUP(Tabela4[[#This Row],[Designação]],BW:BX,2,0)="SIM",SUM(AV362:BC362)+(4*(SUM(BL362:BS362))),0),0)</f>
        <v>0</v>
      </c>
      <c r="AO362">
        <f>IFERROR(VLOOKUP(Tabela4[[#This Row],[Designação]],BW:BX,2,0),0)</f>
        <v>0</v>
      </c>
      <c r="AP362" t="str">
        <f>IF(Tabela4[[#This Row],[Designação]]=AQ362,"SIM","NÃO")</f>
        <v>SIM</v>
      </c>
      <c r="AQ362" s="38">
        <v>514021</v>
      </c>
      <c r="AW362">
        <v>59</v>
      </c>
      <c r="AX362">
        <v>83</v>
      </c>
      <c r="AY362">
        <v>81</v>
      </c>
      <c r="AZ362">
        <v>81</v>
      </c>
      <c r="BD362">
        <v>304</v>
      </c>
      <c r="BF362" t="str">
        <f t="shared" si="187"/>
        <v>sim</v>
      </c>
      <c r="BG362" s="38">
        <v>514021</v>
      </c>
      <c r="BM362">
        <v>2</v>
      </c>
      <c r="BN362">
        <v>2</v>
      </c>
      <c r="BO362">
        <v>2</v>
      </c>
      <c r="BP362">
        <v>2</v>
      </c>
      <c r="BT362">
        <v>8</v>
      </c>
    </row>
    <row r="363" spans="2:72" x14ac:dyDescent="0.25">
      <c r="B363" s="22">
        <v>5</v>
      </c>
      <c r="C363" s="23">
        <v>514022</v>
      </c>
      <c r="D363" s="24" t="s">
        <v>396</v>
      </c>
      <c r="E363" s="25">
        <f t="shared" si="157"/>
        <v>0</v>
      </c>
      <c r="F363" s="25">
        <f>Tabela4[[#This Row],[1º ano  LP]]</f>
        <v>0</v>
      </c>
      <c r="G363" s="27">
        <f t="shared" si="158"/>
        <v>0</v>
      </c>
      <c r="H363" s="27">
        <f>Tabela4[[#This Row],[1º ano - APLICADOR LP]]</f>
        <v>0</v>
      </c>
      <c r="I363" s="25">
        <f t="shared" si="159"/>
        <v>0</v>
      </c>
      <c r="J363" s="25">
        <f t="shared" si="160"/>
        <v>0</v>
      </c>
      <c r="K363" s="27">
        <f t="shared" si="161"/>
        <v>0</v>
      </c>
      <c r="L363" s="27">
        <f t="shared" si="162"/>
        <v>0</v>
      </c>
      <c r="M363" s="25">
        <f t="shared" si="163"/>
        <v>0</v>
      </c>
      <c r="N363" s="25">
        <f t="shared" si="164"/>
        <v>0</v>
      </c>
      <c r="O363" s="27">
        <f t="shared" si="165"/>
        <v>0</v>
      </c>
      <c r="P363" s="27">
        <f t="shared" si="166"/>
        <v>0</v>
      </c>
      <c r="Q363" s="25">
        <f t="shared" si="167"/>
        <v>0</v>
      </c>
      <c r="R363" s="25">
        <f t="shared" si="168"/>
        <v>0</v>
      </c>
      <c r="S363" s="25">
        <f t="shared" si="169"/>
        <v>0</v>
      </c>
      <c r="T363" s="25">
        <f t="shared" si="170"/>
        <v>0</v>
      </c>
      <c r="U363" s="25">
        <f t="shared" si="171"/>
        <v>0</v>
      </c>
      <c r="V363" s="25">
        <f t="shared" si="172"/>
        <v>0</v>
      </c>
      <c r="W363" s="25">
        <f t="shared" si="173"/>
        <v>154</v>
      </c>
      <c r="X363" s="25">
        <f t="shared" si="174"/>
        <v>154</v>
      </c>
      <c r="Y363" s="25">
        <f t="shared" si="175"/>
        <v>150</v>
      </c>
      <c r="Z363" s="25">
        <f t="shared" si="176"/>
        <v>150</v>
      </c>
      <c r="AA363" s="25">
        <f t="shared" si="177"/>
        <v>144</v>
      </c>
      <c r="AB363" s="25">
        <f t="shared" si="178"/>
        <v>144</v>
      </c>
      <c r="AC363" s="25">
        <f t="shared" si="179"/>
        <v>0</v>
      </c>
      <c r="AD363" s="25">
        <f t="shared" si="180"/>
        <v>0</v>
      </c>
      <c r="AE363" s="25">
        <f t="shared" si="181"/>
        <v>0</v>
      </c>
      <c r="AF363" s="27">
        <f t="shared" si="182"/>
        <v>0</v>
      </c>
      <c r="AG363" s="27">
        <f t="shared" si="183"/>
        <v>0</v>
      </c>
      <c r="AH363" s="27">
        <f t="shared" si="184"/>
        <v>0</v>
      </c>
      <c r="AI363" s="27">
        <f t="shared" si="185"/>
        <v>0</v>
      </c>
      <c r="AJ363" s="27">
        <f t="shared" si="186"/>
        <v>0</v>
      </c>
      <c r="AK363" s="26">
        <f>SUM(Tabela4[[#This Row],[1º ano  LP]:[Questionário Contextual Estudante]])</f>
        <v>896</v>
      </c>
      <c r="AM363">
        <f>IFERROR(IF(VLOOKUP(Tabela4[[#This Row],[Designação]],BW:BX,2,0)="SIM",SUM(AR363:AU363)+(4*(SUM(BH363:BK363))),0),0)</f>
        <v>0</v>
      </c>
      <c r="AN363">
        <f>IFERROR(IF(VLOOKUP(Tabela4[[#This Row],[Designação]],BW:BX,2,0)="SIM",SUM(AV363:BC363)+(4*(SUM(BL363:BS363))),0),0)</f>
        <v>0</v>
      </c>
      <c r="AO363">
        <f>IFERROR(VLOOKUP(Tabela4[[#This Row],[Designação]],BW:BX,2,0),0)</f>
        <v>0</v>
      </c>
      <c r="AP363" t="str">
        <f>IF(Tabela4[[#This Row],[Designação]]=AQ363,"SIM","NÃO")</f>
        <v>SIM</v>
      </c>
      <c r="AQ363" s="38">
        <v>514022</v>
      </c>
      <c r="AX363">
        <v>138</v>
      </c>
      <c r="AY363">
        <v>134</v>
      </c>
      <c r="AZ363">
        <v>128</v>
      </c>
      <c r="BD363">
        <v>400</v>
      </c>
      <c r="BF363" t="str">
        <f t="shared" si="187"/>
        <v>sim</v>
      </c>
      <c r="BG363" s="38">
        <v>514022</v>
      </c>
      <c r="BN363">
        <v>4</v>
      </c>
      <c r="BO363">
        <v>4</v>
      </c>
      <c r="BP363">
        <v>4</v>
      </c>
      <c r="BT363">
        <v>12</v>
      </c>
    </row>
    <row r="364" spans="2:72" x14ac:dyDescent="0.25">
      <c r="B364" s="22">
        <v>5</v>
      </c>
      <c r="C364" s="23">
        <v>514023</v>
      </c>
      <c r="D364" s="24" t="s">
        <v>397</v>
      </c>
      <c r="E364" s="25">
        <f t="shared" si="157"/>
        <v>48</v>
      </c>
      <c r="F364" s="25">
        <f>Tabela4[[#This Row],[1º ano  LP]]</f>
        <v>48</v>
      </c>
      <c r="G364" s="27">
        <f t="shared" si="158"/>
        <v>4</v>
      </c>
      <c r="H364" s="27">
        <f>Tabela4[[#This Row],[1º ano - APLICADOR LP]]</f>
        <v>4</v>
      </c>
      <c r="I364" s="25">
        <f t="shared" si="159"/>
        <v>89</v>
      </c>
      <c r="J364" s="25">
        <f t="shared" si="160"/>
        <v>89</v>
      </c>
      <c r="K364" s="27">
        <f t="shared" si="161"/>
        <v>6</v>
      </c>
      <c r="L364" s="27">
        <f t="shared" si="162"/>
        <v>6</v>
      </c>
      <c r="M364" s="25">
        <f t="shared" si="163"/>
        <v>92</v>
      </c>
      <c r="N364" s="25">
        <f t="shared" si="164"/>
        <v>92</v>
      </c>
      <c r="O364" s="27">
        <f t="shared" si="165"/>
        <v>6</v>
      </c>
      <c r="P364" s="27">
        <f t="shared" si="166"/>
        <v>6</v>
      </c>
      <c r="Q364" s="25">
        <f t="shared" si="167"/>
        <v>79</v>
      </c>
      <c r="R364" s="25">
        <f t="shared" si="168"/>
        <v>79</v>
      </c>
      <c r="S364" s="25">
        <f t="shared" si="169"/>
        <v>91</v>
      </c>
      <c r="T364" s="25">
        <f t="shared" si="170"/>
        <v>91</v>
      </c>
      <c r="U364" s="25">
        <f t="shared" si="171"/>
        <v>150</v>
      </c>
      <c r="V364" s="25">
        <f t="shared" si="172"/>
        <v>150</v>
      </c>
      <c r="W364" s="25">
        <f t="shared" si="173"/>
        <v>160</v>
      </c>
      <c r="X364" s="25">
        <f t="shared" si="174"/>
        <v>160</v>
      </c>
      <c r="Y364" s="25">
        <f t="shared" si="175"/>
        <v>159</v>
      </c>
      <c r="Z364" s="25">
        <f t="shared" si="176"/>
        <v>159</v>
      </c>
      <c r="AA364" s="25">
        <f t="shared" si="177"/>
        <v>161</v>
      </c>
      <c r="AB364" s="25">
        <f t="shared" si="178"/>
        <v>161</v>
      </c>
      <c r="AC364" s="25">
        <f t="shared" si="179"/>
        <v>0</v>
      </c>
      <c r="AD364" s="25">
        <f t="shared" si="180"/>
        <v>0</v>
      </c>
      <c r="AE364" s="25">
        <f t="shared" si="181"/>
        <v>0</v>
      </c>
      <c r="AF364" s="27">
        <f t="shared" si="182"/>
        <v>0</v>
      </c>
      <c r="AG364" s="27">
        <f t="shared" si="183"/>
        <v>34</v>
      </c>
      <c r="AH364" s="27">
        <f t="shared" si="184"/>
        <v>34</v>
      </c>
      <c r="AI364" s="27">
        <f t="shared" si="185"/>
        <v>0</v>
      </c>
      <c r="AJ364" s="27">
        <f t="shared" si="186"/>
        <v>0</v>
      </c>
      <c r="AK364" s="26">
        <f>SUM(Tabela4[[#This Row],[1º ano  LP]:[Questionário Contextual Estudante]])</f>
        <v>2158</v>
      </c>
      <c r="AM364">
        <f>IFERROR(IF(VLOOKUP(Tabela4[[#This Row],[Designação]],BW:BX,2,0)="SIM",SUM(AR364:AU364)+(4*(SUM(BH364:BK364))),0),0)</f>
        <v>0</v>
      </c>
      <c r="AN364">
        <f>IFERROR(IF(VLOOKUP(Tabela4[[#This Row],[Designação]],BW:BX,2,0)="SIM",SUM(AV364:BC364)+(4*(SUM(BL364:BS364))),0),0)</f>
        <v>0</v>
      </c>
      <c r="AO364">
        <f>IFERROR(VLOOKUP(Tabela4[[#This Row],[Designação]],BW:BX,2,0),0)</f>
        <v>0</v>
      </c>
      <c r="AP364" t="str">
        <f>IF(Tabela4[[#This Row],[Designação]]=AQ364,"SIM","NÃO")</f>
        <v>SIM</v>
      </c>
      <c r="AQ364" s="38">
        <v>514023</v>
      </c>
      <c r="AR364">
        <v>40</v>
      </c>
      <c r="AS364">
        <v>77</v>
      </c>
      <c r="AT364">
        <v>80</v>
      </c>
      <c r="AU364">
        <v>67</v>
      </c>
      <c r="AV364">
        <v>79</v>
      </c>
      <c r="AW364">
        <v>134</v>
      </c>
      <c r="AX364">
        <v>144</v>
      </c>
      <c r="AY364">
        <v>143</v>
      </c>
      <c r="AZ364">
        <v>145</v>
      </c>
      <c r="BC364">
        <v>30</v>
      </c>
      <c r="BD364">
        <v>939</v>
      </c>
      <c r="BF364" t="str">
        <f t="shared" si="187"/>
        <v>sim</v>
      </c>
      <c r="BG364" s="38">
        <v>514023</v>
      </c>
      <c r="BH364">
        <v>2</v>
      </c>
      <c r="BI364">
        <v>3</v>
      </c>
      <c r="BJ364">
        <v>3</v>
      </c>
      <c r="BK364">
        <v>3</v>
      </c>
      <c r="BL364">
        <v>3</v>
      </c>
      <c r="BM364">
        <v>4</v>
      </c>
      <c r="BN364">
        <v>4</v>
      </c>
      <c r="BO364">
        <v>4</v>
      </c>
      <c r="BP364">
        <v>4</v>
      </c>
      <c r="BS364">
        <v>1</v>
      </c>
      <c r="BT364">
        <v>31</v>
      </c>
    </row>
    <row r="365" spans="2:72" x14ac:dyDescent="0.25">
      <c r="B365" s="22">
        <v>5</v>
      </c>
      <c r="C365" s="23">
        <v>514024</v>
      </c>
      <c r="D365" s="24" t="s">
        <v>398</v>
      </c>
      <c r="E365" s="25">
        <f t="shared" si="157"/>
        <v>41</v>
      </c>
      <c r="F365" s="25">
        <f>Tabela4[[#This Row],[1º ano  LP]]</f>
        <v>41</v>
      </c>
      <c r="G365" s="27">
        <f t="shared" si="158"/>
        <v>4</v>
      </c>
      <c r="H365" s="27">
        <f>Tabela4[[#This Row],[1º ano - APLICADOR LP]]</f>
        <v>4</v>
      </c>
      <c r="I365" s="25">
        <f t="shared" si="159"/>
        <v>58</v>
      </c>
      <c r="J365" s="25">
        <f t="shared" si="160"/>
        <v>58</v>
      </c>
      <c r="K365" s="27">
        <f t="shared" si="161"/>
        <v>4</v>
      </c>
      <c r="L365" s="27">
        <f t="shared" si="162"/>
        <v>4</v>
      </c>
      <c r="M365" s="25">
        <f t="shared" si="163"/>
        <v>62</v>
      </c>
      <c r="N365" s="25">
        <f t="shared" si="164"/>
        <v>62</v>
      </c>
      <c r="O365" s="27">
        <f t="shared" si="165"/>
        <v>4</v>
      </c>
      <c r="P365" s="27">
        <f t="shared" si="166"/>
        <v>4</v>
      </c>
      <c r="Q365" s="25">
        <f t="shared" si="167"/>
        <v>61</v>
      </c>
      <c r="R365" s="25">
        <f t="shared" si="168"/>
        <v>61</v>
      </c>
      <c r="S365" s="25">
        <f t="shared" si="169"/>
        <v>62</v>
      </c>
      <c r="T365" s="25">
        <f t="shared" si="170"/>
        <v>62</v>
      </c>
      <c r="U365" s="25">
        <f t="shared" si="171"/>
        <v>0</v>
      </c>
      <c r="V365" s="25">
        <f t="shared" si="172"/>
        <v>0</v>
      </c>
      <c r="W365" s="25">
        <f t="shared" si="173"/>
        <v>0</v>
      </c>
      <c r="X365" s="25">
        <f t="shared" si="174"/>
        <v>0</v>
      </c>
      <c r="Y365" s="25">
        <f t="shared" si="175"/>
        <v>0</v>
      </c>
      <c r="Z365" s="25">
        <f t="shared" si="176"/>
        <v>0</v>
      </c>
      <c r="AA365" s="25">
        <f t="shared" si="177"/>
        <v>0</v>
      </c>
      <c r="AB365" s="25">
        <f t="shared" si="178"/>
        <v>0</v>
      </c>
      <c r="AC365" s="25">
        <f t="shared" si="179"/>
        <v>0</v>
      </c>
      <c r="AD365" s="25">
        <f t="shared" si="180"/>
        <v>0</v>
      </c>
      <c r="AE365" s="25">
        <f t="shared" si="181"/>
        <v>0</v>
      </c>
      <c r="AF365" s="27">
        <f t="shared" si="182"/>
        <v>0</v>
      </c>
      <c r="AG365" s="27">
        <f t="shared" si="183"/>
        <v>0</v>
      </c>
      <c r="AH365" s="27">
        <f t="shared" si="184"/>
        <v>0</v>
      </c>
      <c r="AI365" s="27">
        <f t="shared" si="185"/>
        <v>0</v>
      </c>
      <c r="AJ365" s="27">
        <f t="shared" si="186"/>
        <v>0</v>
      </c>
      <c r="AK365" s="26">
        <f>SUM(Tabela4[[#This Row],[1º ano  LP]:[Questionário Contextual Estudante]])</f>
        <v>592</v>
      </c>
      <c r="AM365">
        <f>IFERROR(IF(VLOOKUP(Tabela4[[#This Row],[Designação]],BW:BX,2,0)="SIM",SUM(AR365:AU365)+(4*(SUM(BH365:BK365))),0),0)</f>
        <v>0</v>
      </c>
      <c r="AN365">
        <f>IFERROR(IF(VLOOKUP(Tabela4[[#This Row],[Designação]],BW:BX,2,0)="SIM",SUM(AV365:BC365)+(4*(SUM(BL365:BS365))),0),0)</f>
        <v>0</v>
      </c>
      <c r="AO365">
        <f>IFERROR(VLOOKUP(Tabela4[[#This Row],[Designação]],BW:BX,2,0),0)</f>
        <v>0</v>
      </c>
      <c r="AP365" t="str">
        <f>IF(Tabela4[[#This Row],[Designação]]=AQ365,"SIM","NÃO")</f>
        <v>SIM</v>
      </c>
      <c r="AQ365" s="38">
        <v>514024</v>
      </c>
      <c r="AR365">
        <v>33</v>
      </c>
      <c r="AS365">
        <v>50</v>
      </c>
      <c r="AT365">
        <v>54</v>
      </c>
      <c r="AU365">
        <v>53</v>
      </c>
      <c r="AV365">
        <v>54</v>
      </c>
      <c r="BD365">
        <v>244</v>
      </c>
      <c r="BF365" t="str">
        <f t="shared" si="187"/>
        <v>sim</v>
      </c>
      <c r="BG365" s="38">
        <v>514024</v>
      </c>
      <c r="BH365">
        <v>2</v>
      </c>
      <c r="BI365">
        <v>2</v>
      </c>
      <c r="BJ365">
        <v>2</v>
      </c>
      <c r="BK365">
        <v>2</v>
      </c>
      <c r="BL365">
        <v>2</v>
      </c>
      <c r="BT365">
        <v>10</v>
      </c>
    </row>
    <row r="366" spans="2:72" x14ac:dyDescent="0.25">
      <c r="B366" s="22">
        <v>5</v>
      </c>
      <c r="C366" s="23">
        <v>514025</v>
      </c>
      <c r="D366" s="24" t="s">
        <v>399</v>
      </c>
      <c r="E366" s="25">
        <f t="shared" si="157"/>
        <v>0</v>
      </c>
      <c r="F366" s="25">
        <f>Tabela4[[#This Row],[1º ano  LP]]</f>
        <v>0</v>
      </c>
      <c r="G366" s="27">
        <f t="shared" si="158"/>
        <v>0</v>
      </c>
      <c r="H366" s="27">
        <f>Tabela4[[#This Row],[1º ano - APLICADOR LP]]</f>
        <v>0</v>
      </c>
      <c r="I366" s="25">
        <f t="shared" si="159"/>
        <v>0</v>
      </c>
      <c r="J366" s="25">
        <f t="shared" si="160"/>
        <v>0</v>
      </c>
      <c r="K366" s="27">
        <f t="shared" si="161"/>
        <v>0</v>
      </c>
      <c r="L366" s="27">
        <f t="shared" si="162"/>
        <v>0</v>
      </c>
      <c r="M366" s="25">
        <f t="shared" si="163"/>
        <v>0</v>
      </c>
      <c r="N366" s="25">
        <f t="shared" si="164"/>
        <v>0</v>
      </c>
      <c r="O366" s="27">
        <f t="shared" si="165"/>
        <v>0</v>
      </c>
      <c r="P366" s="27">
        <f t="shared" si="166"/>
        <v>0</v>
      </c>
      <c r="Q366" s="25">
        <f t="shared" si="167"/>
        <v>0</v>
      </c>
      <c r="R366" s="25">
        <f t="shared" si="168"/>
        <v>0</v>
      </c>
      <c r="S366" s="25">
        <f t="shared" si="169"/>
        <v>0</v>
      </c>
      <c r="T366" s="25">
        <f t="shared" si="170"/>
        <v>0</v>
      </c>
      <c r="U366" s="25">
        <f t="shared" si="171"/>
        <v>187</v>
      </c>
      <c r="V366" s="25">
        <f t="shared" si="172"/>
        <v>187</v>
      </c>
      <c r="W366" s="25">
        <f t="shared" si="173"/>
        <v>218</v>
      </c>
      <c r="X366" s="25">
        <f t="shared" si="174"/>
        <v>218</v>
      </c>
      <c r="Y366" s="25">
        <f t="shared" si="175"/>
        <v>178</v>
      </c>
      <c r="Z366" s="25">
        <f t="shared" si="176"/>
        <v>178</v>
      </c>
      <c r="AA366" s="25">
        <f t="shared" si="177"/>
        <v>125</v>
      </c>
      <c r="AB366" s="25">
        <f t="shared" si="178"/>
        <v>125</v>
      </c>
      <c r="AC366" s="25">
        <f t="shared" si="179"/>
        <v>0</v>
      </c>
      <c r="AD366" s="25">
        <f t="shared" si="180"/>
        <v>0</v>
      </c>
      <c r="AE366" s="25">
        <f t="shared" si="181"/>
        <v>52</v>
      </c>
      <c r="AF366" s="27">
        <f t="shared" si="182"/>
        <v>52</v>
      </c>
      <c r="AG366" s="27">
        <f t="shared" si="183"/>
        <v>0</v>
      </c>
      <c r="AH366" s="27">
        <f t="shared" si="184"/>
        <v>0</v>
      </c>
      <c r="AI366" s="27">
        <f t="shared" si="185"/>
        <v>0</v>
      </c>
      <c r="AJ366" s="27">
        <f t="shared" si="186"/>
        <v>760</v>
      </c>
      <c r="AK366" s="26">
        <f>SUM(Tabela4[[#This Row],[1º ano  LP]:[Questionário Contextual Estudante]])</f>
        <v>2280</v>
      </c>
      <c r="AM366">
        <f>IFERROR(IF(VLOOKUP(Tabela4[[#This Row],[Designação]],BW:BX,2,0)="SIM",SUM(AR366:AU366)+(4*(SUM(BH366:BK366))),0),0)</f>
        <v>0</v>
      </c>
      <c r="AN366">
        <f>IFERROR(IF(VLOOKUP(Tabela4[[#This Row],[Designação]],BW:BX,2,0)="SIM",SUM(AV366:BC366)+(4*(SUM(BL366:BS366))),0),0)</f>
        <v>760</v>
      </c>
      <c r="AO366" t="str">
        <f>IFERROR(VLOOKUP(Tabela4[[#This Row],[Designação]],BW:BX,2,0),0)</f>
        <v>SIM</v>
      </c>
      <c r="AP366" t="str">
        <f>IF(Tabela4[[#This Row],[Designação]]=AQ366,"SIM","NÃO")</f>
        <v>SIM</v>
      </c>
      <c r="AQ366" s="38">
        <v>514025</v>
      </c>
      <c r="AW366">
        <v>167</v>
      </c>
      <c r="AX366">
        <v>198</v>
      </c>
      <c r="AY366">
        <v>162</v>
      </c>
      <c r="AZ366">
        <v>113</v>
      </c>
      <c r="BB366">
        <v>44</v>
      </c>
      <c r="BD366">
        <v>684</v>
      </c>
      <c r="BF366" t="str">
        <f t="shared" si="187"/>
        <v>sim</v>
      </c>
      <c r="BG366" s="38">
        <v>514025</v>
      </c>
      <c r="BM366">
        <v>5</v>
      </c>
      <c r="BN366">
        <v>5</v>
      </c>
      <c r="BO366">
        <v>4</v>
      </c>
      <c r="BP366">
        <v>3</v>
      </c>
      <c r="BR366">
        <v>2</v>
      </c>
      <c r="BT366">
        <v>19</v>
      </c>
    </row>
    <row r="367" spans="2:72" x14ac:dyDescent="0.25">
      <c r="B367" s="22">
        <v>5</v>
      </c>
      <c r="C367" s="23">
        <v>514026</v>
      </c>
      <c r="D367" s="24" t="s">
        <v>400</v>
      </c>
      <c r="E367" s="25">
        <f t="shared" si="157"/>
        <v>101</v>
      </c>
      <c r="F367" s="25">
        <f>Tabela4[[#This Row],[1º ano  LP]]</f>
        <v>101</v>
      </c>
      <c r="G367" s="27">
        <f t="shared" si="158"/>
        <v>6</v>
      </c>
      <c r="H367" s="27">
        <f>Tabela4[[#This Row],[1º ano - APLICADOR LP]]</f>
        <v>6</v>
      </c>
      <c r="I367" s="25">
        <f t="shared" si="159"/>
        <v>131</v>
      </c>
      <c r="J367" s="25">
        <f t="shared" si="160"/>
        <v>131</v>
      </c>
      <c r="K367" s="27">
        <f t="shared" si="161"/>
        <v>8</v>
      </c>
      <c r="L367" s="27">
        <f t="shared" si="162"/>
        <v>8</v>
      </c>
      <c r="M367" s="25">
        <f t="shared" si="163"/>
        <v>109</v>
      </c>
      <c r="N367" s="25">
        <f t="shared" si="164"/>
        <v>109</v>
      </c>
      <c r="O367" s="27">
        <f t="shared" si="165"/>
        <v>6</v>
      </c>
      <c r="P367" s="27">
        <f t="shared" si="166"/>
        <v>6</v>
      </c>
      <c r="Q367" s="25">
        <f t="shared" si="167"/>
        <v>104</v>
      </c>
      <c r="R367" s="25">
        <f t="shared" si="168"/>
        <v>104</v>
      </c>
      <c r="S367" s="25">
        <f t="shared" si="169"/>
        <v>104</v>
      </c>
      <c r="T367" s="25">
        <f t="shared" si="170"/>
        <v>104</v>
      </c>
      <c r="U367" s="25">
        <f t="shared" si="171"/>
        <v>0</v>
      </c>
      <c r="V367" s="25">
        <f t="shared" si="172"/>
        <v>0</v>
      </c>
      <c r="W367" s="25">
        <f t="shared" si="173"/>
        <v>0</v>
      </c>
      <c r="X367" s="25">
        <f t="shared" si="174"/>
        <v>0</v>
      </c>
      <c r="Y367" s="25">
        <f t="shared" si="175"/>
        <v>0</v>
      </c>
      <c r="Z367" s="25">
        <f t="shared" si="176"/>
        <v>0</v>
      </c>
      <c r="AA367" s="25">
        <f t="shared" si="177"/>
        <v>0</v>
      </c>
      <c r="AB367" s="25">
        <f t="shared" si="178"/>
        <v>0</v>
      </c>
      <c r="AC367" s="25">
        <f t="shared" si="179"/>
        <v>0</v>
      </c>
      <c r="AD367" s="25">
        <f t="shared" si="180"/>
        <v>0</v>
      </c>
      <c r="AE367" s="25">
        <f t="shared" si="181"/>
        <v>0</v>
      </c>
      <c r="AF367" s="27">
        <f t="shared" si="182"/>
        <v>0</v>
      </c>
      <c r="AG367" s="27">
        <f t="shared" si="183"/>
        <v>0</v>
      </c>
      <c r="AH367" s="27">
        <f t="shared" si="184"/>
        <v>0</v>
      </c>
      <c r="AI367" s="27">
        <f t="shared" si="185"/>
        <v>0</v>
      </c>
      <c r="AJ367" s="27">
        <f t="shared" si="186"/>
        <v>0</v>
      </c>
      <c r="AK367" s="26">
        <f>SUM(Tabela4[[#This Row],[1º ano  LP]:[Questionário Contextual Estudante]])</f>
        <v>1138</v>
      </c>
      <c r="AM367">
        <f>IFERROR(IF(VLOOKUP(Tabela4[[#This Row],[Designação]],BW:BX,2,0)="SIM",SUM(AR367:AU367)+(4*(SUM(BH367:BK367))),0),0)</f>
        <v>0</v>
      </c>
      <c r="AN367">
        <f>IFERROR(IF(VLOOKUP(Tabela4[[#This Row],[Designação]],BW:BX,2,0)="SIM",SUM(AV367:BC367)+(4*(SUM(BL367:BS367))),0),0)</f>
        <v>0</v>
      </c>
      <c r="AO367">
        <f>IFERROR(VLOOKUP(Tabela4[[#This Row],[Designação]],BW:BX,2,0),0)</f>
        <v>0</v>
      </c>
      <c r="AP367" t="str">
        <f>IF(Tabela4[[#This Row],[Designação]]=AQ367,"SIM","NÃO")</f>
        <v>SIM</v>
      </c>
      <c r="AQ367" s="38">
        <v>514026</v>
      </c>
      <c r="AR367">
        <v>89</v>
      </c>
      <c r="AS367">
        <v>115</v>
      </c>
      <c r="AT367">
        <v>97</v>
      </c>
      <c r="AU367">
        <v>92</v>
      </c>
      <c r="AV367">
        <v>92</v>
      </c>
      <c r="BD367">
        <v>485</v>
      </c>
      <c r="BF367" t="str">
        <f t="shared" si="187"/>
        <v>sim</v>
      </c>
      <c r="BG367" s="38">
        <v>514026</v>
      </c>
      <c r="BH367">
        <v>3</v>
      </c>
      <c r="BI367">
        <v>4</v>
      </c>
      <c r="BJ367">
        <v>3</v>
      </c>
      <c r="BK367">
        <v>3</v>
      </c>
      <c r="BL367">
        <v>3</v>
      </c>
      <c r="BT367">
        <v>16</v>
      </c>
    </row>
    <row r="368" spans="2:72" x14ac:dyDescent="0.25">
      <c r="B368" s="22">
        <v>5</v>
      </c>
      <c r="C368" s="23">
        <v>514027</v>
      </c>
      <c r="D368" s="24" t="s">
        <v>401</v>
      </c>
      <c r="E368" s="25">
        <f t="shared" si="157"/>
        <v>105</v>
      </c>
      <c r="F368" s="25">
        <f>Tabela4[[#This Row],[1º ano  LP]]</f>
        <v>105</v>
      </c>
      <c r="G368" s="27">
        <f t="shared" si="158"/>
        <v>6</v>
      </c>
      <c r="H368" s="27">
        <f>Tabela4[[#This Row],[1º ano - APLICADOR LP]]</f>
        <v>6</v>
      </c>
      <c r="I368" s="25">
        <f t="shared" si="159"/>
        <v>129</v>
      </c>
      <c r="J368" s="25">
        <f t="shared" si="160"/>
        <v>129</v>
      </c>
      <c r="K368" s="27">
        <f t="shared" si="161"/>
        <v>8</v>
      </c>
      <c r="L368" s="27">
        <f t="shared" si="162"/>
        <v>8</v>
      </c>
      <c r="M368" s="25">
        <f t="shared" si="163"/>
        <v>128</v>
      </c>
      <c r="N368" s="25">
        <f t="shared" si="164"/>
        <v>128</v>
      </c>
      <c r="O368" s="27">
        <f t="shared" si="165"/>
        <v>8</v>
      </c>
      <c r="P368" s="27">
        <f t="shared" si="166"/>
        <v>8</v>
      </c>
      <c r="Q368" s="25">
        <f t="shared" si="167"/>
        <v>95</v>
      </c>
      <c r="R368" s="25">
        <f t="shared" si="168"/>
        <v>95</v>
      </c>
      <c r="S368" s="25">
        <f t="shared" si="169"/>
        <v>91</v>
      </c>
      <c r="T368" s="25">
        <f t="shared" si="170"/>
        <v>91</v>
      </c>
      <c r="U368" s="25">
        <f t="shared" si="171"/>
        <v>0</v>
      </c>
      <c r="V368" s="25">
        <f t="shared" si="172"/>
        <v>0</v>
      </c>
      <c r="W368" s="25">
        <f t="shared" si="173"/>
        <v>0</v>
      </c>
      <c r="X368" s="25">
        <f t="shared" si="174"/>
        <v>0</v>
      </c>
      <c r="Y368" s="25">
        <f t="shared" si="175"/>
        <v>0</v>
      </c>
      <c r="Z368" s="25">
        <f t="shared" si="176"/>
        <v>0</v>
      </c>
      <c r="AA368" s="25">
        <f t="shared" si="177"/>
        <v>0</v>
      </c>
      <c r="AB368" s="25">
        <f t="shared" si="178"/>
        <v>0</v>
      </c>
      <c r="AC368" s="25">
        <f t="shared" si="179"/>
        <v>0</v>
      </c>
      <c r="AD368" s="25">
        <f t="shared" si="180"/>
        <v>0</v>
      </c>
      <c r="AE368" s="25">
        <f t="shared" si="181"/>
        <v>0</v>
      </c>
      <c r="AF368" s="27">
        <f t="shared" si="182"/>
        <v>0</v>
      </c>
      <c r="AG368" s="27">
        <f t="shared" si="183"/>
        <v>0</v>
      </c>
      <c r="AH368" s="27">
        <f t="shared" si="184"/>
        <v>0</v>
      </c>
      <c r="AI368" s="27">
        <f t="shared" si="185"/>
        <v>0</v>
      </c>
      <c r="AJ368" s="27">
        <f t="shared" si="186"/>
        <v>0</v>
      </c>
      <c r="AK368" s="26">
        <f>SUM(Tabela4[[#This Row],[1º ano  LP]:[Questionário Contextual Estudante]])</f>
        <v>1140</v>
      </c>
      <c r="AM368">
        <f>IFERROR(IF(VLOOKUP(Tabela4[[#This Row],[Designação]],BW:BX,2,0)="SIM",SUM(AR368:AU368)+(4*(SUM(BH368:BK368))),0),0)</f>
        <v>0</v>
      </c>
      <c r="AN368">
        <f>IFERROR(IF(VLOOKUP(Tabela4[[#This Row],[Designação]],BW:BX,2,0)="SIM",SUM(AV368:BC368)+(4*(SUM(BL368:BS368))),0),0)</f>
        <v>0</v>
      </c>
      <c r="AO368">
        <f>IFERROR(VLOOKUP(Tabela4[[#This Row],[Designação]],BW:BX,2,0),0)</f>
        <v>0</v>
      </c>
      <c r="AP368" t="str">
        <f>IF(Tabela4[[#This Row],[Designação]]=AQ368,"SIM","NÃO")</f>
        <v>SIM</v>
      </c>
      <c r="AQ368" s="38">
        <v>514027</v>
      </c>
      <c r="AR368">
        <v>93</v>
      </c>
      <c r="AS368">
        <v>113</v>
      </c>
      <c r="AT368">
        <v>112</v>
      </c>
      <c r="AU368">
        <v>83</v>
      </c>
      <c r="AV368">
        <v>79</v>
      </c>
      <c r="BD368">
        <v>480</v>
      </c>
      <c r="BF368" t="str">
        <f t="shared" si="187"/>
        <v>sim</v>
      </c>
      <c r="BG368" s="38">
        <v>514027</v>
      </c>
      <c r="BH368">
        <v>3</v>
      </c>
      <c r="BI368">
        <v>4</v>
      </c>
      <c r="BJ368">
        <v>4</v>
      </c>
      <c r="BK368">
        <v>3</v>
      </c>
      <c r="BL368">
        <v>3</v>
      </c>
      <c r="BT368">
        <v>17</v>
      </c>
    </row>
    <row r="369" spans="2:72" x14ac:dyDescent="0.25">
      <c r="B369" s="22">
        <v>5</v>
      </c>
      <c r="C369" s="23">
        <v>514028</v>
      </c>
      <c r="D369" s="24" t="s">
        <v>402</v>
      </c>
      <c r="E369" s="25">
        <f t="shared" si="157"/>
        <v>70</v>
      </c>
      <c r="F369" s="25">
        <f>Tabela4[[#This Row],[1º ano  LP]]</f>
        <v>70</v>
      </c>
      <c r="G369" s="27">
        <f t="shared" si="158"/>
        <v>4</v>
      </c>
      <c r="H369" s="27">
        <f>Tabela4[[#This Row],[1º ano - APLICADOR LP]]</f>
        <v>4</v>
      </c>
      <c r="I369" s="25">
        <f t="shared" si="159"/>
        <v>65</v>
      </c>
      <c r="J369" s="25">
        <f t="shared" si="160"/>
        <v>65</v>
      </c>
      <c r="K369" s="27">
        <f t="shared" si="161"/>
        <v>4</v>
      </c>
      <c r="L369" s="27">
        <f t="shared" si="162"/>
        <v>4</v>
      </c>
      <c r="M369" s="25">
        <f t="shared" si="163"/>
        <v>65</v>
      </c>
      <c r="N369" s="25">
        <f t="shared" si="164"/>
        <v>65</v>
      </c>
      <c r="O369" s="27">
        <f t="shared" si="165"/>
        <v>4</v>
      </c>
      <c r="P369" s="27">
        <f t="shared" si="166"/>
        <v>4</v>
      </c>
      <c r="Q369" s="25">
        <f t="shared" si="167"/>
        <v>69</v>
      </c>
      <c r="R369" s="25">
        <f t="shared" si="168"/>
        <v>69</v>
      </c>
      <c r="S369" s="25">
        <f t="shared" si="169"/>
        <v>73</v>
      </c>
      <c r="T369" s="25">
        <f t="shared" si="170"/>
        <v>73</v>
      </c>
      <c r="U369" s="25">
        <f t="shared" si="171"/>
        <v>75</v>
      </c>
      <c r="V369" s="25">
        <f t="shared" si="172"/>
        <v>75</v>
      </c>
      <c r="W369" s="25">
        <f t="shared" si="173"/>
        <v>0</v>
      </c>
      <c r="X369" s="25">
        <f t="shared" si="174"/>
        <v>0</v>
      </c>
      <c r="Y369" s="25">
        <f t="shared" si="175"/>
        <v>0</v>
      </c>
      <c r="Z369" s="25">
        <f t="shared" si="176"/>
        <v>0</v>
      </c>
      <c r="AA369" s="25">
        <f t="shared" si="177"/>
        <v>0</v>
      </c>
      <c r="AB369" s="25">
        <f t="shared" si="178"/>
        <v>0</v>
      </c>
      <c r="AC369" s="25">
        <f t="shared" si="179"/>
        <v>0</v>
      </c>
      <c r="AD369" s="25">
        <f t="shared" si="180"/>
        <v>0</v>
      </c>
      <c r="AE369" s="25">
        <f t="shared" si="181"/>
        <v>0</v>
      </c>
      <c r="AF369" s="27">
        <f t="shared" si="182"/>
        <v>0</v>
      </c>
      <c r="AG369" s="27">
        <f t="shared" si="183"/>
        <v>0</v>
      </c>
      <c r="AH369" s="27">
        <f t="shared" si="184"/>
        <v>0</v>
      </c>
      <c r="AI369" s="27">
        <f t="shared" si="185"/>
        <v>269</v>
      </c>
      <c r="AJ369" s="27">
        <f t="shared" si="186"/>
        <v>148</v>
      </c>
      <c r="AK369" s="26">
        <f>SUM(Tabela4[[#This Row],[1º ano  LP]:[Questionário Contextual Estudante]])</f>
        <v>1275</v>
      </c>
      <c r="AM369">
        <f>IFERROR(IF(VLOOKUP(Tabela4[[#This Row],[Designação]],BW:BX,2,0)="SIM",SUM(AR369:AU369)+(4*(SUM(BH369:BK369))),0),0)</f>
        <v>269</v>
      </c>
      <c r="AN369">
        <f>IFERROR(IF(VLOOKUP(Tabela4[[#This Row],[Designação]],BW:BX,2,0)="SIM",SUM(AV369:BC369)+(4*(SUM(BL369:BS369))),0),0)</f>
        <v>148</v>
      </c>
      <c r="AO369" t="str">
        <f>IFERROR(VLOOKUP(Tabela4[[#This Row],[Designação]],BW:BX,2,0),0)</f>
        <v>SIM</v>
      </c>
      <c r="AP369" t="str">
        <f>IF(Tabela4[[#This Row],[Designação]]=AQ369,"SIM","NÃO")</f>
        <v>SIM</v>
      </c>
      <c r="AQ369" s="38">
        <v>514028</v>
      </c>
      <c r="AR369">
        <v>62</v>
      </c>
      <c r="AS369">
        <v>57</v>
      </c>
      <c r="AT369">
        <v>57</v>
      </c>
      <c r="AU369">
        <v>61</v>
      </c>
      <c r="AV369">
        <v>65</v>
      </c>
      <c r="AW369">
        <v>67</v>
      </c>
      <c r="BD369">
        <v>369</v>
      </c>
      <c r="BF369" t="str">
        <f t="shared" si="187"/>
        <v>sim</v>
      </c>
      <c r="BG369" s="38">
        <v>514028</v>
      </c>
      <c r="BH369">
        <v>2</v>
      </c>
      <c r="BI369">
        <v>2</v>
      </c>
      <c r="BJ369">
        <v>2</v>
      </c>
      <c r="BK369">
        <v>2</v>
      </c>
      <c r="BL369">
        <v>2</v>
      </c>
      <c r="BM369">
        <v>2</v>
      </c>
      <c r="BT369">
        <v>12</v>
      </c>
    </row>
    <row r="370" spans="2:72" x14ac:dyDescent="0.25">
      <c r="B370" s="22">
        <v>5</v>
      </c>
      <c r="C370" s="23">
        <v>514029</v>
      </c>
      <c r="D370" s="24" t="s">
        <v>403</v>
      </c>
      <c r="E370" s="25">
        <f t="shared" si="157"/>
        <v>0</v>
      </c>
      <c r="F370" s="25">
        <f>Tabela4[[#This Row],[1º ano  LP]]</f>
        <v>0</v>
      </c>
      <c r="G370" s="27">
        <f t="shared" si="158"/>
        <v>0</v>
      </c>
      <c r="H370" s="27">
        <f>Tabela4[[#This Row],[1º ano - APLICADOR LP]]</f>
        <v>0</v>
      </c>
      <c r="I370" s="25">
        <f t="shared" si="159"/>
        <v>0</v>
      </c>
      <c r="J370" s="25">
        <f t="shared" si="160"/>
        <v>0</v>
      </c>
      <c r="K370" s="27">
        <f t="shared" si="161"/>
        <v>0</v>
      </c>
      <c r="L370" s="27">
        <f t="shared" si="162"/>
        <v>0</v>
      </c>
      <c r="M370" s="25">
        <f t="shared" si="163"/>
        <v>0</v>
      </c>
      <c r="N370" s="25">
        <f t="shared" si="164"/>
        <v>0</v>
      </c>
      <c r="O370" s="27">
        <f t="shared" si="165"/>
        <v>0</v>
      </c>
      <c r="P370" s="27">
        <f t="shared" si="166"/>
        <v>0</v>
      </c>
      <c r="Q370" s="25">
        <f t="shared" si="167"/>
        <v>0</v>
      </c>
      <c r="R370" s="25">
        <f t="shared" si="168"/>
        <v>0</v>
      </c>
      <c r="S370" s="25">
        <f t="shared" si="169"/>
        <v>0</v>
      </c>
      <c r="T370" s="25">
        <f t="shared" si="170"/>
        <v>0</v>
      </c>
      <c r="U370" s="25">
        <f t="shared" si="171"/>
        <v>0</v>
      </c>
      <c r="V370" s="25">
        <f t="shared" si="172"/>
        <v>0</v>
      </c>
      <c r="W370" s="25">
        <f t="shared" si="173"/>
        <v>148</v>
      </c>
      <c r="X370" s="25">
        <f t="shared" si="174"/>
        <v>148</v>
      </c>
      <c r="Y370" s="25">
        <f t="shared" si="175"/>
        <v>138</v>
      </c>
      <c r="Z370" s="25">
        <f t="shared" si="176"/>
        <v>138</v>
      </c>
      <c r="AA370" s="25">
        <f t="shared" si="177"/>
        <v>140</v>
      </c>
      <c r="AB370" s="25">
        <f t="shared" si="178"/>
        <v>140</v>
      </c>
      <c r="AC370" s="25">
        <f t="shared" si="179"/>
        <v>0</v>
      </c>
      <c r="AD370" s="25">
        <f t="shared" si="180"/>
        <v>0</v>
      </c>
      <c r="AE370" s="25">
        <f t="shared" si="181"/>
        <v>0</v>
      </c>
      <c r="AF370" s="27">
        <f t="shared" si="182"/>
        <v>0</v>
      </c>
      <c r="AG370" s="27">
        <f t="shared" si="183"/>
        <v>0</v>
      </c>
      <c r="AH370" s="27">
        <f t="shared" si="184"/>
        <v>0</v>
      </c>
      <c r="AI370" s="27">
        <f t="shared" si="185"/>
        <v>0</v>
      </c>
      <c r="AJ370" s="27">
        <f t="shared" si="186"/>
        <v>0</v>
      </c>
      <c r="AK370" s="26">
        <f>SUM(Tabela4[[#This Row],[1º ano  LP]:[Questionário Contextual Estudante]])</f>
        <v>852</v>
      </c>
      <c r="AM370">
        <f>IFERROR(IF(VLOOKUP(Tabela4[[#This Row],[Designação]],BW:BX,2,0)="SIM",SUM(AR370:AU370)+(4*(SUM(BH370:BK370))),0),0)</f>
        <v>0</v>
      </c>
      <c r="AN370">
        <f>IFERROR(IF(VLOOKUP(Tabela4[[#This Row],[Designação]],BW:BX,2,0)="SIM",SUM(AV370:BC370)+(4*(SUM(BL370:BS370))),0),0)</f>
        <v>0</v>
      </c>
      <c r="AO370">
        <f>IFERROR(VLOOKUP(Tabela4[[#This Row],[Designação]],BW:BX,2,0),0)</f>
        <v>0</v>
      </c>
      <c r="AP370" t="str">
        <f>IF(Tabela4[[#This Row],[Designação]]=AQ370,"SIM","NÃO")</f>
        <v>SIM</v>
      </c>
      <c r="AQ370" s="38">
        <v>514029</v>
      </c>
      <c r="AX370">
        <v>132</v>
      </c>
      <c r="AY370">
        <v>122</v>
      </c>
      <c r="AZ370">
        <v>124</v>
      </c>
      <c r="BD370">
        <v>378</v>
      </c>
      <c r="BF370" t="str">
        <f t="shared" si="187"/>
        <v>sim</v>
      </c>
      <c r="BG370" s="38">
        <v>514029</v>
      </c>
      <c r="BN370">
        <v>4</v>
      </c>
      <c r="BO370">
        <v>4</v>
      </c>
      <c r="BP370">
        <v>4</v>
      </c>
      <c r="BT370">
        <v>12</v>
      </c>
    </row>
    <row r="371" spans="2:72" x14ac:dyDescent="0.25">
      <c r="B371" s="22">
        <v>5</v>
      </c>
      <c r="C371" s="23">
        <v>514030</v>
      </c>
      <c r="D371" s="24" t="s">
        <v>404</v>
      </c>
      <c r="E371" s="25">
        <f t="shared" si="157"/>
        <v>97</v>
      </c>
      <c r="F371" s="25">
        <f>Tabela4[[#This Row],[1º ano  LP]]</f>
        <v>97</v>
      </c>
      <c r="G371" s="27">
        <f t="shared" si="158"/>
        <v>6</v>
      </c>
      <c r="H371" s="27">
        <f>Tabela4[[#This Row],[1º ano - APLICADOR LP]]</f>
        <v>6</v>
      </c>
      <c r="I371" s="25">
        <f t="shared" si="159"/>
        <v>99</v>
      </c>
      <c r="J371" s="25">
        <f t="shared" si="160"/>
        <v>99</v>
      </c>
      <c r="K371" s="27">
        <f t="shared" si="161"/>
        <v>6</v>
      </c>
      <c r="L371" s="27">
        <f t="shared" si="162"/>
        <v>6</v>
      </c>
      <c r="M371" s="25">
        <f t="shared" si="163"/>
        <v>139</v>
      </c>
      <c r="N371" s="25">
        <f t="shared" si="164"/>
        <v>139</v>
      </c>
      <c r="O371" s="27">
        <f t="shared" si="165"/>
        <v>8</v>
      </c>
      <c r="P371" s="27">
        <f t="shared" si="166"/>
        <v>8</v>
      </c>
      <c r="Q371" s="25">
        <f t="shared" si="167"/>
        <v>96</v>
      </c>
      <c r="R371" s="25">
        <f t="shared" si="168"/>
        <v>96</v>
      </c>
      <c r="S371" s="25">
        <f t="shared" si="169"/>
        <v>151</v>
      </c>
      <c r="T371" s="25">
        <f t="shared" si="170"/>
        <v>151</v>
      </c>
      <c r="U371" s="25">
        <f t="shared" si="171"/>
        <v>114</v>
      </c>
      <c r="V371" s="25">
        <f t="shared" si="172"/>
        <v>114</v>
      </c>
      <c r="W371" s="25">
        <f t="shared" si="173"/>
        <v>0</v>
      </c>
      <c r="X371" s="25">
        <f t="shared" si="174"/>
        <v>0</v>
      </c>
      <c r="Y371" s="25">
        <f t="shared" si="175"/>
        <v>0</v>
      </c>
      <c r="Z371" s="25">
        <f t="shared" si="176"/>
        <v>0</v>
      </c>
      <c r="AA371" s="25">
        <f t="shared" si="177"/>
        <v>0</v>
      </c>
      <c r="AB371" s="25">
        <f t="shared" si="178"/>
        <v>0</v>
      </c>
      <c r="AC371" s="25">
        <f t="shared" si="179"/>
        <v>0</v>
      </c>
      <c r="AD371" s="25">
        <f t="shared" si="180"/>
        <v>0</v>
      </c>
      <c r="AE371" s="25">
        <f t="shared" si="181"/>
        <v>0</v>
      </c>
      <c r="AF371" s="27">
        <f t="shared" si="182"/>
        <v>0</v>
      </c>
      <c r="AG371" s="27">
        <f t="shared" si="183"/>
        <v>0</v>
      </c>
      <c r="AH371" s="27">
        <f t="shared" si="184"/>
        <v>0</v>
      </c>
      <c r="AI371" s="27">
        <f t="shared" si="185"/>
        <v>0</v>
      </c>
      <c r="AJ371" s="27">
        <f t="shared" si="186"/>
        <v>0</v>
      </c>
      <c r="AK371" s="26">
        <f>SUM(Tabela4[[#This Row],[1º ano  LP]:[Questionário Contextual Estudante]])</f>
        <v>1432</v>
      </c>
      <c r="AM371">
        <f>IFERROR(IF(VLOOKUP(Tabela4[[#This Row],[Designação]],BW:BX,2,0)="SIM",SUM(AR371:AU371)+(4*(SUM(BH371:BK371))),0),0)</f>
        <v>0</v>
      </c>
      <c r="AN371">
        <f>IFERROR(IF(VLOOKUP(Tabela4[[#This Row],[Designação]],BW:BX,2,0)="SIM",SUM(AV371:BC371)+(4*(SUM(BL371:BS371))),0),0)</f>
        <v>0</v>
      </c>
      <c r="AO371">
        <f>IFERROR(VLOOKUP(Tabela4[[#This Row],[Designação]],BW:BX,2,0),0)</f>
        <v>0</v>
      </c>
      <c r="AP371" t="str">
        <f>IF(Tabela4[[#This Row],[Designação]]=AQ371,"SIM","NÃO")</f>
        <v>SIM</v>
      </c>
      <c r="AQ371" s="38">
        <v>514030</v>
      </c>
      <c r="AR371">
        <v>85</v>
      </c>
      <c r="AS371">
        <v>87</v>
      </c>
      <c r="AT371">
        <v>123</v>
      </c>
      <c r="AU371">
        <v>84</v>
      </c>
      <c r="AV371">
        <v>135</v>
      </c>
      <c r="AW371">
        <v>102</v>
      </c>
      <c r="BD371">
        <v>616</v>
      </c>
      <c r="BF371" t="str">
        <f t="shared" si="187"/>
        <v>sim</v>
      </c>
      <c r="BG371" s="38">
        <v>514030</v>
      </c>
      <c r="BH371">
        <v>3</v>
      </c>
      <c r="BI371">
        <v>3</v>
      </c>
      <c r="BJ371">
        <v>4</v>
      </c>
      <c r="BK371">
        <v>3</v>
      </c>
      <c r="BL371">
        <v>4</v>
      </c>
      <c r="BM371">
        <v>3</v>
      </c>
      <c r="BT371">
        <v>20</v>
      </c>
    </row>
    <row r="372" spans="2:72" x14ac:dyDescent="0.25">
      <c r="B372" s="22">
        <v>5</v>
      </c>
      <c r="C372" s="23">
        <v>514031</v>
      </c>
      <c r="D372" s="24" t="s">
        <v>405</v>
      </c>
      <c r="E372" s="25">
        <f t="shared" si="157"/>
        <v>51</v>
      </c>
      <c r="F372" s="25">
        <f>Tabela4[[#This Row],[1º ano  LP]]</f>
        <v>51</v>
      </c>
      <c r="G372" s="27">
        <f t="shared" si="158"/>
        <v>4</v>
      </c>
      <c r="H372" s="27">
        <f>Tabela4[[#This Row],[1º ano - APLICADOR LP]]</f>
        <v>4</v>
      </c>
      <c r="I372" s="25">
        <f t="shared" si="159"/>
        <v>64</v>
      </c>
      <c r="J372" s="25">
        <f t="shared" si="160"/>
        <v>64</v>
      </c>
      <c r="K372" s="27">
        <f t="shared" si="161"/>
        <v>4</v>
      </c>
      <c r="L372" s="27">
        <f t="shared" si="162"/>
        <v>4</v>
      </c>
      <c r="M372" s="25">
        <f t="shared" si="163"/>
        <v>60</v>
      </c>
      <c r="N372" s="25">
        <f t="shared" si="164"/>
        <v>60</v>
      </c>
      <c r="O372" s="27">
        <f t="shared" si="165"/>
        <v>4</v>
      </c>
      <c r="P372" s="27">
        <f t="shared" si="166"/>
        <v>4</v>
      </c>
      <c r="Q372" s="25">
        <f t="shared" si="167"/>
        <v>74</v>
      </c>
      <c r="R372" s="25">
        <f t="shared" si="168"/>
        <v>74</v>
      </c>
      <c r="S372" s="25">
        <f t="shared" si="169"/>
        <v>68</v>
      </c>
      <c r="T372" s="25">
        <f t="shared" si="170"/>
        <v>68</v>
      </c>
      <c r="U372" s="25">
        <f t="shared" si="171"/>
        <v>0</v>
      </c>
      <c r="V372" s="25">
        <f t="shared" si="172"/>
        <v>0</v>
      </c>
      <c r="W372" s="25">
        <f t="shared" si="173"/>
        <v>0</v>
      </c>
      <c r="X372" s="25">
        <f t="shared" si="174"/>
        <v>0</v>
      </c>
      <c r="Y372" s="25">
        <f t="shared" si="175"/>
        <v>0</v>
      </c>
      <c r="Z372" s="25">
        <f t="shared" si="176"/>
        <v>0</v>
      </c>
      <c r="AA372" s="25">
        <f t="shared" si="177"/>
        <v>0</v>
      </c>
      <c r="AB372" s="25">
        <f t="shared" si="178"/>
        <v>0</v>
      </c>
      <c r="AC372" s="25">
        <f t="shared" si="179"/>
        <v>0</v>
      </c>
      <c r="AD372" s="25">
        <f t="shared" si="180"/>
        <v>0</v>
      </c>
      <c r="AE372" s="25">
        <f t="shared" si="181"/>
        <v>0</v>
      </c>
      <c r="AF372" s="27">
        <f t="shared" si="182"/>
        <v>0</v>
      </c>
      <c r="AG372" s="27">
        <f t="shared" si="183"/>
        <v>0</v>
      </c>
      <c r="AH372" s="27">
        <f t="shared" si="184"/>
        <v>0</v>
      </c>
      <c r="AI372" s="27">
        <f t="shared" si="185"/>
        <v>249</v>
      </c>
      <c r="AJ372" s="27">
        <f t="shared" si="186"/>
        <v>68</v>
      </c>
      <c r="AK372" s="26">
        <f>SUM(Tabela4[[#This Row],[1º ano  LP]:[Questionário Contextual Estudante]])</f>
        <v>975</v>
      </c>
      <c r="AM372">
        <f>IFERROR(IF(VLOOKUP(Tabela4[[#This Row],[Designação]],BW:BX,2,0)="SIM",SUM(AR372:AU372)+(4*(SUM(BH372:BK372))),0),0)</f>
        <v>249</v>
      </c>
      <c r="AN372">
        <f>IFERROR(IF(VLOOKUP(Tabela4[[#This Row],[Designação]],BW:BX,2,0)="SIM",SUM(AV372:BC372)+(4*(SUM(BL372:BS372))),0),0)</f>
        <v>68</v>
      </c>
      <c r="AO372" t="str">
        <f>IFERROR(VLOOKUP(Tabela4[[#This Row],[Designação]],BW:BX,2,0),0)</f>
        <v>SIM</v>
      </c>
      <c r="AP372" t="str">
        <f>IF(Tabela4[[#This Row],[Designação]]=AQ372,"SIM","NÃO")</f>
        <v>SIM</v>
      </c>
      <c r="AQ372" s="38">
        <v>514031</v>
      </c>
      <c r="AR372">
        <v>43</v>
      </c>
      <c r="AS372">
        <v>56</v>
      </c>
      <c r="AT372">
        <v>52</v>
      </c>
      <c r="AU372">
        <v>66</v>
      </c>
      <c r="AV372">
        <v>60</v>
      </c>
      <c r="BD372">
        <v>277</v>
      </c>
      <c r="BF372" t="str">
        <f t="shared" si="187"/>
        <v>sim</v>
      </c>
      <c r="BG372" s="38">
        <v>514031</v>
      </c>
      <c r="BH372">
        <v>2</v>
      </c>
      <c r="BI372">
        <v>2</v>
      </c>
      <c r="BJ372">
        <v>2</v>
      </c>
      <c r="BK372">
        <v>2</v>
      </c>
      <c r="BL372">
        <v>2</v>
      </c>
      <c r="BT372">
        <v>10</v>
      </c>
    </row>
    <row r="373" spans="2:72" x14ac:dyDescent="0.25">
      <c r="B373" s="22">
        <v>5</v>
      </c>
      <c r="C373" s="23">
        <v>514032</v>
      </c>
      <c r="D373" s="24" t="s">
        <v>406</v>
      </c>
      <c r="E373" s="25">
        <f t="shared" si="157"/>
        <v>0</v>
      </c>
      <c r="F373" s="25">
        <f>Tabela4[[#This Row],[1º ano  LP]]</f>
        <v>0</v>
      </c>
      <c r="G373" s="27">
        <f t="shared" si="158"/>
        <v>0</v>
      </c>
      <c r="H373" s="27">
        <f>Tabela4[[#This Row],[1º ano - APLICADOR LP]]</f>
        <v>0</v>
      </c>
      <c r="I373" s="25">
        <f t="shared" si="159"/>
        <v>0</v>
      </c>
      <c r="J373" s="25">
        <f t="shared" si="160"/>
        <v>0</v>
      </c>
      <c r="K373" s="27">
        <f t="shared" si="161"/>
        <v>0</v>
      </c>
      <c r="L373" s="27">
        <f t="shared" si="162"/>
        <v>0</v>
      </c>
      <c r="M373" s="25">
        <f t="shared" si="163"/>
        <v>0</v>
      </c>
      <c r="N373" s="25">
        <f t="shared" si="164"/>
        <v>0</v>
      </c>
      <c r="O373" s="27">
        <f t="shared" si="165"/>
        <v>0</v>
      </c>
      <c r="P373" s="27">
        <f t="shared" si="166"/>
        <v>0</v>
      </c>
      <c r="Q373" s="25">
        <f t="shared" si="167"/>
        <v>0</v>
      </c>
      <c r="R373" s="25">
        <f t="shared" si="168"/>
        <v>0</v>
      </c>
      <c r="S373" s="25">
        <f t="shared" si="169"/>
        <v>0</v>
      </c>
      <c r="T373" s="25">
        <f t="shared" si="170"/>
        <v>0</v>
      </c>
      <c r="U373" s="25">
        <f t="shared" si="171"/>
        <v>148</v>
      </c>
      <c r="V373" s="25">
        <f t="shared" si="172"/>
        <v>148</v>
      </c>
      <c r="W373" s="25">
        <f t="shared" si="173"/>
        <v>174</v>
      </c>
      <c r="X373" s="25">
        <f t="shared" si="174"/>
        <v>174</v>
      </c>
      <c r="Y373" s="25">
        <f t="shared" si="175"/>
        <v>152</v>
      </c>
      <c r="Z373" s="25">
        <f t="shared" si="176"/>
        <v>152</v>
      </c>
      <c r="AA373" s="25">
        <f t="shared" si="177"/>
        <v>107</v>
      </c>
      <c r="AB373" s="25">
        <f t="shared" si="178"/>
        <v>107</v>
      </c>
      <c r="AC373" s="25">
        <f t="shared" si="179"/>
        <v>0</v>
      </c>
      <c r="AD373" s="25">
        <f t="shared" si="180"/>
        <v>0</v>
      </c>
      <c r="AE373" s="25">
        <f t="shared" si="181"/>
        <v>29</v>
      </c>
      <c r="AF373" s="27">
        <f t="shared" si="182"/>
        <v>29</v>
      </c>
      <c r="AG373" s="27">
        <f t="shared" si="183"/>
        <v>0</v>
      </c>
      <c r="AH373" s="27">
        <f t="shared" si="184"/>
        <v>0</v>
      </c>
      <c r="AI373" s="27">
        <f t="shared" si="185"/>
        <v>0</v>
      </c>
      <c r="AJ373" s="27">
        <f t="shared" si="186"/>
        <v>0</v>
      </c>
      <c r="AK373" s="26">
        <f>SUM(Tabela4[[#This Row],[1º ano  LP]:[Questionário Contextual Estudante]])</f>
        <v>1220</v>
      </c>
      <c r="AM373">
        <f>IFERROR(IF(VLOOKUP(Tabela4[[#This Row],[Designação]],BW:BX,2,0)="SIM",SUM(AR373:AU373)+(4*(SUM(BH373:BK373))),0),0)</f>
        <v>0</v>
      </c>
      <c r="AN373">
        <f>IFERROR(IF(VLOOKUP(Tabela4[[#This Row],[Designação]],BW:BX,2,0)="SIM",SUM(AV373:BC373)+(4*(SUM(BL373:BS373))),0),0)</f>
        <v>0</v>
      </c>
      <c r="AO373">
        <f>IFERROR(VLOOKUP(Tabela4[[#This Row],[Designação]],BW:BX,2,0),0)</f>
        <v>0</v>
      </c>
      <c r="AP373" t="str">
        <f>IF(Tabela4[[#This Row],[Designação]]=AQ373,"SIM","NÃO")</f>
        <v>SIM</v>
      </c>
      <c r="AQ373" s="38">
        <v>514032</v>
      </c>
      <c r="AW373">
        <v>132</v>
      </c>
      <c r="AX373">
        <v>158</v>
      </c>
      <c r="AY373">
        <v>136</v>
      </c>
      <c r="AZ373">
        <v>95</v>
      </c>
      <c r="BB373">
        <v>25</v>
      </c>
      <c r="BD373">
        <v>546</v>
      </c>
      <c r="BF373" t="str">
        <f t="shared" si="187"/>
        <v>sim</v>
      </c>
      <c r="BG373" s="38">
        <v>514032</v>
      </c>
      <c r="BM373">
        <v>4</v>
      </c>
      <c r="BN373">
        <v>4</v>
      </c>
      <c r="BO373">
        <v>4</v>
      </c>
      <c r="BP373">
        <v>3</v>
      </c>
      <c r="BR373">
        <v>1</v>
      </c>
      <c r="BT373">
        <v>16</v>
      </c>
    </row>
    <row r="374" spans="2:72" x14ac:dyDescent="0.25">
      <c r="B374" s="22">
        <v>5</v>
      </c>
      <c r="C374" s="23">
        <v>514033</v>
      </c>
      <c r="D374" s="24" t="s">
        <v>407</v>
      </c>
      <c r="E374" s="25">
        <f t="shared" si="157"/>
        <v>97</v>
      </c>
      <c r="F374" s="25">
        <f>Tabela4[[#This Row],[1º ano  LP]]</f>
        <v>97</v>
      </c>
      <c r="G374" s="27">
        <f t="shared" si="158"/>
        <v>6</v>
      </c>
      <c r="H374" s="27">
        <f>Tabela4[[#This Row],[1º ano - APLICADOR LP]]</f>
        <v>6</v>
      </c>
      <c r="I374" s="25">
        <f t="shared" si="159"/>
        <v>102</v>
      </c>
      <c r="J374" s="25">
        <f t="shared" si="160"/>
        <v>102</v>
      </c>
      <c r="K374" s="27">
        <f t="shared" si="161"/>
        <v>6</v>
      </c>
      <c r="L374" s="27">
        <f t="shared" si="162"/>
        <v>6</v>
      </c>
      <c r="M374" s="25">
        <f t="shared" si="163"/>
        <v>98</v>
      </c>
      <c r="N374" s="25">
        <f t="shared" si="164"/>
        <v>98</v>
      </c>
      <c r="O374" s="27">
        <f t="shared" si="165"/>
        <v>6</v>
      </c>
      <c r="P374" s="27">
        <f t="shared" si="166"/>
        <v>6</v>
      </c>
      <c r="Q374" s="25">
        <f t="shared" si="167"/>
        <v>74</v>
      </c>
      <c r="R374" s="25">
        <f t="shared" si="168"/>
        <v>74</v>
      </c>
      <c r="S374" s="25">
        <f t="shared" si="169"/>
        <v>75</v>
      </c>
      <c r="T374" s="25">
        <f t="shared" si="170"/>
        <v>75</v>
      </c>
      <c r="U374" s="25">
        <f t="shared" si="171"/>
        <v>0</v>
      </c>
      <c r="V374" s="25">
        <f t="shared" si="172"/>
        <v>0</v>
      </c>
      <c r="W374" s="25">
        <f t="shared" si="173"/>
        <v>0</v>
      </c>
      <c r="X374" s="25">
        <f t="shared" si="174"/>
        <v>0</v>
      </c>
      <c r="Y374" s="25">
        <f t="shared" si="175"/>
        <v>0</v>
      </c>
      <c r="Z374" s="25">
        <f t="shared" si="176"/>
        <v>0</v>
      </c>
      <c r="AA374" s="25">
        <f t="shared" si="177"/>
        <v>0</v>
      </c>
      <c r="AB374" s="25">
        <f t="shared" si="178"/>
        <v>0</v>
      </c>
      <c r="AC374" s="25">
        <f t="shared" si="179"/>
        <v>0</v>
      </c>
      <c r="AD374" s="25">
        <f t="shared" si="180"/>
        <v>0</v>
      </c>
      <c r="AE374" s="25">
        <f t="shared" si="181"/>
        <v>0</v>
      </c>
      <c r="AF374" s="27">
        <f t="shared" si="182"/>
        <v>0</v>
      </c>
      <c r="AG374" s="27">
        <f t="shared" si="183"/>
        <v>0</v>
      </c>
      <c r="AH374" s="27">
        <f t="shared" si="184"/>
        <v>0</v>
      </c>
      <c r="AI374" s="27">
        <f t="shared" si="185"/>
        <v>0</v>
      </c>
      <c r="AJ374" s="27">
        <f t="shared" si="186"/>
        <v>0</v>
      </c>
      <c r="AK374" s="26">
        <f>SUM(Tabela4[[#This Row],[1º ano  LP]:[Questionário Contextual Estudante]])</f>
        <v>928</v>
      </c>
      <c r="AM374">
        <f>IFERROR(IF(VLOOKUP(Tabela4[[#This Row],[Designação]],BW:BX,2,0)="SIM",SUM(AR374:AU374)+(4*(SUM(BH374:BK374))),0),0)</f>
        <v>0</v>
      </c>
      <c r="AN374">
        <f>IFERROR(IF(VLOOKUP(Tabela4[[#This Row],[Designação]],BW:BX,2,0)="SIM",SUM(AV374:BC374)+(4*(SUM(BL374:BS374))),0),0)</f>
        <v>0</v>
      </c>
      <c r="AO374">
        <f>IFERROR(VLOOKUP(Tabela4[[#This Row],[Designação]],BW:BX,2,0),0)</f>
        <v>0</v>
      </c>
      <c r="AP374" t="str">
        <f>IF(Tabela4[[#This Row],[Designação]]=AQ374,"SIM","NÃO")</f>
        <v>SIM</v>
      </c>
      <c r="AQ374" s="38">
        <v>514033</v>
      </c>
      <c r="AR374">
        <v>85</v>
      </c>
      <c r="AS374">
        <v>90</v>
      </c>
      <c r="AT374">
        <v>86</v>
      </c>
      <c r="AU374">
        <v>66</v>
      </c>
      <c r="AV374">
        <v>67</v>
      </c>
      <c r="BD374">
        <v>394</v>
      </c>
      <c r="BF374" t="str">
        <f t="shared" si="187"/>
        <v>sim</v>
      </c>
      <c r="BG374" s="38">
        <v>514033</v>
      </c>
      <c r="BH374">
        <v>3</v>
      </c>
      <c r="BI374">
        <v>3</v>
      </c>
      <c r="BJ374">
        <v>3</v>
      </c>
      <c r="BK374">
        <v>2</v>
      </c>
      <c r="BL374">
        <v>2</v>
      </c>
      <c r="BT374">
        <v>13</v>
      </c>
    </row>
    <row r="375" spans="2:72" x14ac:dyDescent="0.25">
      <c r="B375" s="22">
        <v>5</v>
      </c>
      <c r="C375" s="23">
        <v>514035</v>
      </c>
      <c r="D375" s="24" t="s">
        <v>408</v>
      </c>
      <c r="E375" s="25">
        <f t="shared" si="157"/>
        <v>96</v>
      </c>
      <c r="F375" s="25">
        <f>Tabela4[[#This Row],[1º ano  LP]]</f>
        <v>96</v>
      </c>
      <c r="G375" s="27">
        <f t="shared" si="158"/>
        <v>6</v>
      </c>
      <c r="H375" s="27">
        <f>Tabela4[[#This Row],[1º ano - APLICADOR LP]]</f>
        <v>6</v>
      </c>
      <c r="I375" s="25">
        <f t="shared" si="159"/>
        <v>98</v>
      </c>
      <c r="J375" s="25">
        <f t="shared" si="160"/>
        <v>98</v>
      </c>
      <c r="K375" s="27">
        <f t="shared" si="161"/>
        <v>6</v>
      </c>
      <c r="L375" s="27">
        <f t="shared" si="162"/>
        <v>6</v>
      </c>
      <c r="M375" s="25">
        <f t="shared" si="163"/>
        <v>106</v>
      </c>
      <c r="N375" s="25">
        <f t="shared" si="164"/>
        <v>106</v>
      </c>
      <c r="O375" s="27">
        <f t="shared" si="165"/>
        <v>6</v>
      </c>
      <c r="P375" s="27">
        <f t="shared" si="166"/>
        <v>6</v>
      </c>
      <c r="Q375" s="25">
        <f t="shared" si="167"/>
        <v>144</v>
      </c>
      <c r="R375" s="25">
        <f t="shared" si="168"/>
        <v>144</v>
      </c>
      <c r="S375" s="25">
        <f t="shared" si="169"/>
        <v>111</v>
      </c>
      <c r="T375" s="25">
        <f t="shared" si="170"/>
        <v>111</v>
      </c>
      <c r="U375" s="25">
        <f t="shared" si="171"/>
        <v>107</v>
      </c>
      <c r="V375" s="25">
        <f t="shared" si="172"/>
        <v>107</v>
      </c>
      <c r="W375" s="25">
        <f t="shared" si="173"/>
        <v>0</v>
      </c>
      <c r="X375" s="25">
        <f t="shared" si="174"/>
        <v>0</v>
      </c>
      <c r="Y375" s="25">
        <f t="shared" si="175"/>
        <v>0</v>
      </c>
      <c r="Z375" s="25">
        <f t="shared" si="176"/>
        <v>0</v>
      </c>
      <c r="AA375" s="25">
        <f t="shared" si="177"/>
        <v>0</v>
      </c>
      <c r="AB375" s="25">
        <f t="shared" si="178"/>
        <v>0</v>
      </c>
      <c r="AC375" s="25">
        <f t="shared" si="179"/>
        <v>0</v>
      </c>
      <c r="AD375" s="25">
        <f t="shared" si="180"/>
        <v>0</v>
      </c>
      <c r="AE375" s="25">
        <f t="shared" si="181"/>
        <v>0</v>
      </c>
      <c r="AF375" s="27">
        <f t="shared" si="182"/>
        <v>0</v>
      </c>
      <c r="AG375" s="27">
        <f t="shared" si="183"/>
        <v>0</v>
      </c>
      <c r="AH375" s="27">
        <f t="shared" si="184"/>
        <v>0</v>
      </c>
      <c r="AI375" s="27">
        <f t="shared" si="185"/>
        <v>0</v>
      </c>
      <c r="AJ375" s="27">
        <f t="shared" si="186"/>
        <v>0</v>
      </c>
      <c r="AK375" s="26">
        <f>SUM(Tabela4[[#This Row],[1º ano  LP]:[Questionário Contextual Estudante]])</f>
        <v>1360</v>
      </c>
      <c r="AM375">
        <f>IFERROR(IF(VLOOKUP(Tabela4[[#This Row],[Designação]],BW:BX,2,0)="SIM",SUM(AR375:AU375)+(4*(SUM(BH375:BK375))),0),0)</f>
        <v>0</v>
      </c>
      <c r="AN375">
        <f>IFERROR(IF(VLOOKUP(Tabela4[[#This Row],[Designação]],BW:BX,2,0)="SIM",SUM(AV375:BC375)+(4*(SUM(BL375:BS375))),0),0)</f>
        <v>0</v>
      </c>
      <c r="AO375">
        <f>IFERROR(VLOOKUP(Tabela4[[#This Row],[Designação]],BW:BX,2,0),0)</f>
        <v>0</v>
      </c>
      <c r="AP375" t="str">
        <f>IF(Tabela4[[#This Row],[Designação]]=AQ375,"SIM","NÃO")</f>
        <v>SIM</v>
      </c>
      <c r="AQ375" s="38">
        <v>514035</v>
      </c>
      <c r="AR375">
        <v>84</v>
      </c>
      <c r="AS375">
        <v>86</v>
      </c>
      <c r="AT375">
        <v>94</v>
      </c>
      <c r="AU375">
        <v>128</v>
      </c>
      <c r="AV375">
        <v>99</v>
      </c>
      <c r="AW375">
        <v>95</v>
      </c>
      <c r="BD375">
        <v>586</v>
      </c>
      <c r="BF375" t="str">
        <f t="shared" si="187"/>
        <v>sim</v>
      </c>
      <c r="BG375" s="38">
        <v>514035</v>
      </c>
      <c r="BH375">
        <v>3</v>
      </c>
      <c r="BI375">
        <v>3</v>
      </c>
      <c r="BJ375">
        <v>3</v>
      </c>
      <c r="BK375">
        <v>4</v>
      </c>
      <c r="BL375">
        <v>3</v>
      </c>
      <c r="BM375">
        <v>3</v>
      </c>
      <c r="BT375">
        <v>19</v>
      </c>
    </row>
    <row r="376" spans="2:72" x14ac:dyDescent="0.25">
      <c r="B376" s="22">
        <v>5</v>
      </c>
      <c r="C376" s="23">
        <v>514501</v>
      </c>
      <c r="D376" s="24" t="s">
        <v>409</v>
      </c>
      <c r="E376" s="25">
        <f t="shared" si="157"/>
        <v>69</v>
      </c>
      <c r="F376" s="25">
        <f>Tabela4[[#This Row],[1º ano  LP]]</f>
        <v>69</v>
      </c>
      <c r="G376" s="27">
        <f t="shared" si="158"/>
        <v>4</v>
      </c>
      <c r="H376" s="27">
        <f>Tabela4[[#This Row],[1º ano - APLICADOR LP]]</f>
        <v>4</v>
      </c>
      <c r="I376" s="25">
        <f t="shared" si="159"/>
        <v>68</v>
      </c>
      <c r="J376" s="25">
        <f t="shared" si="160"/>
        <v>68</v>
      </c>
      <c r="K376" s="27">
        <f t="shared" si="161"/>
        <v>4</v>
      </c>
      <c r="L376" s="27">
        <f t="shared" si="162"/>
        <v>4</v>
      </c>
      <c r="M376" s="25">
        <f t="shared" si="163"/>
        <v>99</v>
      </c>
      <c r="N376" s="25">
        <f t="shared" si="164"/>
        <v>99</v>
      </c>
      <c r="O376" s="27">
        <f t="shared" si="165"/>
        <v>6</v>
      </c>
      <c r="P376" s="27">
        <f t="shared" si="166"/>
        <v>6</v>
      </c>
      <c r="Q376" s="25">
        <f t="shared" si="167"/>
        <v>70</v>
      </c>
      <c r="R376" s="25">
        <f t="shared" si="168"/>
        <v>70</v>
      </c>
      <c r="S376" s="25">
        <f t="shared" si="169"/>
        <v>83</v>
      </c>
      <c r="T376" s="25">
        <f t="shared" si="170"/>
        <v>83</v>
      </c>
      <c r="U376" s="25">
        <f t="shared" si="171"/>
        <v>0</v>
      </c>
      <c r="V376" s="25">
        <f t="shared" si="172"/>
        <v>0</v>
      </c>
      <c r="W376" s="25">
        <f t="shared" si="173"/>
        <v>0</v>
      </c>
      <c r="X376" s="25">
        <f t="shared" si="174"/>
        <v>0</v>
      </c>
      <c r="Y376" s="25">
        <f t="shared" si="175"/>
        <v>0</v>
      </c>
      <c r="Z376" s="25">
        <f t="shared" si="176"/>
        <v>0</v>
      </c>
      <c r="AA376" s="25">
        <f t="shared" si="177"/>
        <v>0</v>
      </c>
      <c r="AB376" s="25">
        <f t="shared" si="178"/>
        <v>0</v>
      </c>
      <c r="AC376" s="25">
        <f t="shared" si="179"/>
        <v>0</v>
      </c>
      <c r="AD376" s="25">
        <f t="shared" si="180"/>
        <v>0</v>
      </c>
      <c r="AE376" s="25">
        <f t="shared" si="181"/>
        <v>0</v>
      </c>
      <c r="AF376" s="27">
        <f t="shared" si="182"/>
        <v>0</v>
      </c>
      <c r="AG376" s="27">
        <f t="shared" si="183"/>
        <v>0</v>
      </c>
      <c r="AH376" s="27">
        <f t="shared" si="184"/>
        <v>0</v>
      </c>
      <c r="AI376" s="27">
        <f t="shared" si="185"/>
        <v>0</v>
      </c>
      <c r="AJ376" s="27">
        <f t="shared" si="186"/>
        <v>0</v>
      </c>
      <c r="AK376" s="26">
        <f>SUM(Tabela4[[#This Row],[1º ano  LP]:[Questionário Contextual Estudante]])</f>
        <v>806</v>
      </c>
      <c r="AM376">
        <f>IFERROR(IF(VLOOKUP(Tabela4[[#This Row],[Designação]],BW:BX,2,0)="SIM",SUM(AR376:AU376)+(4*(SUM(BH376:BK376))),0),0)</f>
        <v>0</v>
      </c>
      <c r="AN376">
        <f>IFERROR(IF(VLOOKUP(Tabela4[[#This Row],[Designação]],BW:BX,2,0)="SIM",SUM(AV376:BC376)+(4*(SUM(BL376:BS376))),0),0)</f>
        <v>0</v>
      </c>
      <c r="AO376">
        <f>IFERROR(VLOOKUP(Tabela4[[#This Row],[Designação]],BW:BX,2,0),0)</f>
        <v>0</v>
      </c>
      <c r="AP376" t="str">
        <f>IF(Tabela4[[#This Row],[Designação]]=AQ376,"SIM","NÃO")</f>
        <v>SIM</v>
      </c>
      <c r="AQ376" s="38">
        <v>514501</v>
      </c>
      <c r="AR376">
        <v>61</v>
      </c>
      <c r="AS376">
        <v>60</v>
      </c>
      <c r="AT376">
        <v>87</v>
      </c>
      <c r="AU376">
        <v>62</v>
      </c>
      <c r="AV376">
        <v>75</v>
      </c>
      <c r="BD376">
        <v>345</v>
      </c>
      <c r="BF376" t="str">
        <f t="shared" si="187"/>
        <v>sim</v>
      </c>
      <c r="BG376" s="38">
        <v>514501</v>
      </c>
      <c r="BH376">
        <v>2</v>
      </c>
      <c r="BI376">
        <v>2</v>
      </c>
      <c r="BJ376">
        <v>3</v>
      </c>
      <c r="BK376">
        <v>2</v>
      </c>
      <c r="BL376">
        <v>2</v>
      </c>
      <c r="BT376">
        <v>11</v>
      </c>
    </row>
    <row r="377" spans="2:72" x14ac:dyDescent="0.25">
      <c r="B377" s="22">
        <v>5</v>
      </c>
      <c r="C377" s="23">
        <v>515001</v>
      </c>
      <c r="D377" s="24" t="s">
        <v>410</v>
      </c>
      <c r="E377" s="25">
        <f t="shared" si="157"/>
        <v>0</v>
      </c>
      <c r="F377" s="25">
        <f>Tabela4[[#This Row],[1º ano  LP]]</f>
        <v>0</v>
      </c>
      <c r="G377" s="27">
        <f t="shared" si="158"/>
        <v>0</v>
      </c>
      <c r="H377" s="27">
        <f>Tabela4[[#This Row],[1º ano - APLICADOR LP]]</f>
        <v>0</v>
      </c>
      <c r="I377" s="25">
        <f t="shared" si="159"/>
        <v>0</v>
      </c>
      <c r="J377" s="25">
        <f t="shared" si="160"/>
        <v>0</v>
      </c>
      <c r="K377" s="27">
        <f t="shared" si="161"/>
        <v>0</v>
      </c>
      <c r="L377" s="27">
        <f t="shared" si="162"/>
        <v>0</v>
      </c>
      <c r="M377" s="25">
        <f t="shared" si="163"/>
        <v>0</v>
      </c>
      <c r="N377" s="25">
        <f t="shared" si="164"/>
        <v>0</v>
      </c>
      <c r="O377" s="27">
        <f t="shared" si="165"/>
        <v>0</v>
      </c>
      <c r="P377" s="27">
        <f t="shared" si="166"/>
        <v>0</v>
      </c>
      <c r="Q377" s="25">
        <f t="shared" si="167"/>
        <v>0</v>
      </c>
      <c r="R377" s="25">
        <f t="shared" si="168"/>
        <v>0</v>
      </c>
      <c r="S377" s="25">
        <f t="shared" si="169"/>
        <v>0</v>
      </c>
      <c r="T377" s="25">
        <f t="shared" si="170"/>
        <v>0</v>
      </c>
      <c r="U377" s="25">
        <f t="shared" si="171"/>
        <v>78</v>
      </c>
      <c r="V377" s="25">
        <f t="shared" si="172"/>
        <v>78</v>
      </c>
      <c r="W377" s="25">
        <f t="shared" si="173"/>
        <v>126</v>
      </c>
      <c r="X377" s="25">
        <f t="shared" si="174"/>
        <v>126</v>
      </c>
      <c r="Y377" s="25">
        <f t="shared" si="175"/>
        <v>86</v>
      </c>
      <c r="Z377" s="25">
        <f t="shared" si="176"/>
        <v>86</v>
      </c>
      <c r="AA377" s="25">
        <f t="shared" si="177"/>
        <v>84</v>
      </c>
      <c r="AB377" s="25">
        <f t="shared" si="178"/>
        <v>84</v>
      </c>
      <c r="AC377" s="25">
        <f t="shared" si="179"/>
        <v>34</v>
      </c>
      <c r="AD377" s="25">
        <f t="shared" si="180"/>
        <v>34</v>
      </c>
      <c r="AE377" s="25">
        <f t="shared" si="181"/>
        <v>31</v>
      </c>
      <c r="AF377" s="27">
        <f t="shared" si="182"/>
        <v>31</v>
      </c>
      <c r="AG377" s="27">
        <f t="shared" si="183"/>
        <v>0</v>
      </c>
      <c r="AH377" s="27">
        <f t="shared" si="184"/>
        <v>0</v>
      </c>
      <c r="AI377" s="27">
        <f t="shared" si="185"/>
        <v>0</v>
      </c>
      <c r="AJ377" s="27">
        <f t="shared" si="186"/>
        <v>439</v>
      </c>
      <c r="AK377" s="26">
        <f>SUM(Tabela4[[#This Row],[1º ano  LP]:[Questionário Contextual Estudante]])</f>
        <v>1317</v>
      </c>
      <c r="AM377">
        <f>IFERROR(IF(VLOOKUP(Tabela4[[#This Row],[Designação]],BW:BX,2,0)="SIM",SUM(AR377:AU377)+(4*(SUM(BH377:BK377))),0),0)</f>
        <v>0</v>
      </c>
      <c r="AN377">
        <f>IFERROR(IF(VLOOKUP(Tabela4[[#This Row],[Designação]],BW:BX,2,0)="SIM",SUM(AV377:BC377)+(4*(SUM(BL377:BS377))),0),0)</f>
        <v>439</v>
      </c>
      <c r="AO377" t="str">
        <f>IFERROR(VLOOKUP(Tabela4[[#This Row],[Designação]],BW:BX,2,0),0)</f>
        <v>SIM</v>
      </c>
      <c r="AP377" t="str">
        <f>IF(Tabela4[[#This Row],[Designação]]=AQ377,"SIM","NÃO")</f>
        <v>SIM</v>
      </c>
      <c r="AQ377" s="38">
        <v>515001</v>
      </c>
      <c r="AW377">
        <v>70</v>
      </c>
      <c r="AX377">
        <v>114</v>
      </c>
      <c r="AY377">
        <v>78</v>
      </c>
      <c r="AZ377">
        <v>76</v>
      </c>
      <c r="BA377">
        <v>30</v>
      </c>
      <c r="BB377">
        <v>27</v>
      </c>
      <c r="BD377">
        <v>395</v>
      </c>
      <c r="BF377" t="str">
        <f t="shared" si="187"/>
        <v>sim</v>
      </c>
      <c r="BG377" s="38">
        <v>515001</v>
      </c>
      <c r="BM377">
        <v>2</v>
      </c>
      <c r="BN377">
        <v>3</v>
      </c>
      <c r="BO377">
        <v>2</v>
      </c>
      <c r="BP377">
        <v>2</v>
      </c>
      <c r="BQ377">
        <v>1</v>
      </c>
      <c r="BR377">
        <v>1</v>
      </c>
      <c r="BT377">
        <v>11</v>
      </c>
    </row>
    <row r="378" spans="2:72" x14ac:dyDescent="0.25">
      <c r="B378" s="22">
        <v>5</v>
      </c>
      <c r="C378" s="23">
        <v>515002</v>
      </c>
      <c r="D378" s="24" t="s">
        <v>411</v>
      </c>
      <c r="E378" s="25">
        <f t="shared" si="157"/>
        <v>0</v>
      </c>
      <c r="F378" s="25">
        <f>Tabela4[[#This Row],[1º ano  LP]]</f>
        <v>0</v>
      </c>
      <c r="G378" s="27">
        <f t="shared" si="158"/>
        <v>0</v>
      </c>
      <c r="H378" s="27">
        <f>Tabela4[[#This Row],[1º ano - APLICADOR LP]]</f>
        <v>0</v>
      </c>
      <c r="I378" s="25">
        <f t="shared" si="159"/>
        <v>0</v>
      </c>
      <c r="J378" s="25">
        <f t="shared" si="160"/>
        <v>0</v>
      </c>
      <c r="K378" s="27">
        <f t="shared" si="161"/>
        <v>0</v>
      </c>
      <c r="L378" s="27">
        <f t="shared" si="162"/>
        <v>0</v>
      </c>
      <c r="M378" s="25">
        <f t="shared" si="163"/>
        <v>0</v>
      </c>
      <c r="N378" s="25">
        <f t="shared" si="164"/>
        <v>0</v>
      </c>
      <c r="O378" s="27">
        <f t="shared" si="165"/>
        <v>0</v>
      </c>
      <c r="P378" s="27">
        <f t="shared" si="166"/>
        <v>0</v>
      </c>
      <c r="Q378" s="25">
        <f t="shared" si="167"/>
        <v>0</v>
      </c>
      <c r="R378" s="25">
        <f t="shared" si="168"/>
        <v>0</v>
      </c>
      <c r="S378" s="25">
        <f t="shared" si="169"/>
        <v>0</v>
      </c>
      <c r="T378" s="25">
        <f t="shared" si="170"/>
        <v>0</v>
      </c>
      <c r="U378" s="25">
        <f t="shared" si="171"/>
        <v>352</v>
      </c>
      <c r="V378" s="25">
        <f t="shared" si="172"/>
        <v>352</v>
      </c>
      <c r="W378" s="25">
        <f t="shared" si="173"/>
        <v>385</v>
      </c>
      <c r="X378" s="25">
        <f t="shared" si="174"/>
        <v>385</v>
      </c>
      <c r="Y378" s="25">
        <f t="shared" si="175"/>
        <v>364</v>
      </c>
      <c r="Z378" s="25">
        <f t="shared" si="176"/>
        <v>364</v>
      </c>
      <c r="AA378" s="25">
        <f t="shared" si="177"/>
        <v>375</v>
      </c>
      <c r="AB378" s="25">
        <f t="shared" si="178"/>
        <v>375</v>
      </c>
      <c r="AC378" s="25">
        <f t="shared" si="179"/>
        <v>27</v>
      </c>
      <c r="AD378" s="25">
        <f t="shared" si="180"/>
        <v>27</v>
      </c>
      <c r="AE378" s="25">
        <f t="shared" si="181"/>
        <v>41</v>
      </c>
      <c r="AF378" s="27">
        <f t="shared" si="182"/>
        <v>41</v>
      </c>
      <c r="AG378" s="27">
        <f t="shared" si="183"/>
        <v>41</v>
      </c>
      <c r="AH378" s="27">
        <f t="shared" si="184"/>
        <v>41</v>
      </c>
      <c r="AI378" s="27">
        <f t="shared" si="185"/>
        <v>0</v>
      </c>
      <c r="AJ378" s="27">
        <f t="shared" si="186"/>
        <v>0</v>
      </c>
      <c r="AK378" s="26">
        <f>SUM(Tabela4[[#This Row],[1º ano  LP]:[Questionário Contextual Estudante]])</f>
        <v>3170</v>
      </c>
      <c r="AM378">
        <f>IFERROR(IF(VLOOKUP(Tabela4[[#This Row],[Designação]],BW:BX,2,0)="SIM",SUM(AR378:AU378)+(4*(SUM(BH378:BK378))),0),0)</f>
        <v>0</v>
      </c>
      <c r="AN378">
        <f>IFERROR(IF(VLOOKUP(Tabela4[[#This Row],[Designação]],BW:BX,2,0)="SIM",SUM(AV378:BC378)+(4*(SUM(BL378:BS378))),0),0)</f>
        <v>0</v>
      </c>
      <c r="AO378">
        <f>IFERROR(VLOOKUP(Tabela4[[#This Row],[Designação]],BW:BX,2,0),0)</f>
        <v>0</v>
      </c>
      <c r="AP378" t="str">
        <f>IF(Tabela4[[#This Row],[Designação]]=AQ378,"SIM","NÃO")</f>
        <v>SIM</v>
      </c>
      <c r="AQ378" s="38">
        <v>515002</v>
      </c>
      <c r="AW378">
        <v>312</v>
      </c>
      <c r="AX378">
        <v>349</v>
      </c>
      <c r="AY378">
        <v>328</v>
      </c>
      <c r="AZ378">
        <v>339</v>
      </c>
      <c r="BA378">
        <v>23</v>
      </c>
      <c r="BB378">
        <v>37</v>
      </c>
      <c r="BC378">
        <v>37</v>
      </c>
      <c r="BD378">
        <v>1425</v>
      </c>
      <c r="BF378" t="str">
        <f t="shared" si="187"/>
        <v>sim</v>
      </c>
      <c r="BG378" s="38">
        <v>515002</v>
      </c>
      <c r="BM378">
        <v>10</v>
      </c>
      <c r="BN378">
        <v>9</v>
      </c>
      <c r="BO378">
        <v>9</v>
      </c>
      <c r="BP378">
        <v>9</v>
      </c>
      <c r="BQ378">
        <v>1</v>
      </c>
      <c r="BR378">
        <v>1</v>
      </c>
      <c r="BS378">
        <v>1</v>
      </c>
      <c r="BT378">
        <v>40</v>
      </c>
    </row>
    <row r="379" spans="2:72" x14ac:dyDescent="0.25">
      <c r="B379" s="22">
        <v>5</v>
      </c>
      <c r="C379" s="23">
        <v>515003</v>
      </c>
      <c r="D379" s="24" t="s">
        <v>412</v>
      </c>
      <c r="E379" s="25">
        <f t="shared" si="157"/>
        <v>157</v>
      </c>
      <c r="F379" s="25">
        <f>Tabela4[[#This Row],[1º ano  LP]]</f>
        <v>157</v>
      </c>
      <c r="G379" s="27">
        <f t="shared" si="158"/>
        <v>10</v>
      </c>
      <c r="H379" s="27">
        <f>Tabela4[[#This Row],[1º ano - APLICADOR LP]]</f>
        <v>10</v>
      </c>
      <c r="I379" s="25">
        <f t="shared" si="159"/>
        <v>194</v>
      </c>
      <c r="J379" s="25">
        <f t="shared" si="160"/>
        <v>194</v>
      </c>
      <c r="K379" s="27">
        <f t="shared" si="161"/>
        <v>12</v>
      </c>
      <c r="L379" s="27">
        <f t="shared" si="162"/>
        <v>12</v>
      </c>
      <c r="M379" s="25">
        <f t="shared" si="163"/>
        <v>168</v>
      </c>
      <c r="N379" s="25">
        <f t="shared" si="164"/>
        <v>168</v>
      </c>
      <c r="O379" s="27">
        <f t="shared" si="165"/>
        <v>10</v>
      </c>
      <c r="P379" s="27">
        <f t="shared" si="166"/>
        <v>10</v>
      </c>
      <c r="Q379" s="25">
        <f t="shared" si="167"/>
        <v>148</v>
      </c>
      <c r="R379" s="25">
        <f t="shared" si="168"/>
        <v>148</v>
      </c>
      <c r="S379" s="25">
        <f t="shared" si="169"/>
        <v>146</v>
      </c>
      <c r="T379" s="25">
        <f t="shared" si="170"/>
        <v>146</v>
      </c>
      <c r="U379" s="25">
        <f t="shared" si="171"/>
        <v>26</v>
      </c>
      <c r="V379" s="25">
        <f t="shared" si="172"/>
        <v>26</v>
      </c>
      <c r="W379" s="25">
        <f t="shared" si="173"/>
        <v>0</v>
      </c>
      <c r="X379" s="25">
        <f t="shared" si="174"/>
        <v>0</v>
      </c>
      <c r="Y379" s="25">
        <f t="shared" si="175"/>
        <v>0</v>
      </c>
      <c r="Z379" s="25">
        <f t="shared" si="176"/>
        <v>0</v>
      </c>
      <c r="AA379" s="25">
        <f t="shared" si="177"/>
        <v>0</v>
      </c>
      <c r="AB379" s="25">
        <f t="shared" si="178"/>
        <v>0</v>
      </c>
      <c r="AC379" s="25">
        <f t="shared" si="179"/>
        <v>0</v>
      </c>
      <c r="AD379" s="25">
        <f t="shared" si="180"/>
        <v>0</v>
      </c>
      <c r="AE379" s="25">
        <f t="shared" si="181"/>
        <v>0</v>
      </c>
      <c r="AF379" s="27">
        <f t="shared" si="182"/>
        <v>0</v>
      </c>
      <c r="AG379" s="27">
        <f t="shared" si="183"/>
        <v>0</v>
      </c>
      <c r="AH379" s="27">
        <f t="shared" si="184"/>
        <v>0</v>
      </c>
      <c r="AI379" s="27">
        <f t="shared" si="185"/>
        <v>0</v>
      </c>
      <c r="AJ379" s="27">
        <f t="shared" si="186"/>
        <v>0</v>
      </c>
      <c r="AK379" s="26">
        <f>SUM(Tabela4[[#This Row],[1º ano  LP]:[Questionário Contextual Estudante]])</f>
        <v>1742</v>
      </c>
      <c r="AM379">
        <f>IFERROR(IF(VLOOKUP(Tabela4[[#This Row],[Designação]],BW:BX,2,0)="SIM",SUM(AR379:AU379)+(4*(SUM(BH379:BK379))),0),0)</f>
        <v>0</v>
      </c>
      <c r="AN379">
        <f>IFERROR(IF(VLOOKUP(Tabela4[[#This Row],[Designação]],BW:BX,2,0)="SIM",SUM(AV379:BC379)+(4*(SUM(BL379:BS379))),0),0)</f>
        <v>0</v>
      </c>
      <c r="AO379">
        <f>IFERROR(VLOOKUP(Tabela4[[#This Row],[Designação]],BW:BX,2,0),0)</f>
        <v>0</v>
      </c>
      <c r="AP379" t="str">
        <f>IF(Tabela4[[#This Row],[Designação]]=AQ379,"SIM","NÃO")</f>
        <v>SIM</v>
      </c>
      <c r="AQ379" s="38">
        <v>515003</v>
      </c>
      <c r="AR379">
        <v>137</v>
      </c>
      <c r="AS379">
        <v>170</v>
      </c>
      <c r="AT379">
        <v>148</v>
      </c>
      <c r="AU379">
        <v>132</v>
      </c>
      <c r="AV379">
        <v>130</v>
      </c>
      <c r="AW379">
        <v>22</v>
      </c>
      <c r="BD379">
        <v>739</v>
      </c>
      <c r="BF379" t="str">
        <f t="shared" si="187"/>
        <v>sim</v>
      </c>
      <c r="BG379" s="38">
        <v>515003</v>
      </c>
      <c r="BH379">
        <v>5</v>
      </c>
      <c r="BI379">
        <v>6</v>
      </c>
      <c r="BJ379">
        <v>5</v>
      </c>
      <c r="BK379">
        <v>4</v>
      </c>
      <c r="BL379">
        <v>4</v>
      </c>
      <c r="BM379">
        <v>1</v>
      </c>
      <c r="BT379">
        <v>25</v>
      </c>
    </row>
    <row r="380" spans="2:72" x14ac:dyDescent="0.25">
      <c r="B380" s="22">
        <v>5</v>
      </c>
      <c r="C380" s="23">
        <v>515004</v>
      </c>
      <c r="D380" s="24" t="s">
        <v>413</v>
      </c>
      <c r="E380" s="25">
        <f t="shared" si="157"/>
        <v>0</v>
      </c>
      <c r="F380" s="25">
        <f>Tabela4[[#This Row],[1º ano  LP]]</f>
        <v>0</v>
      </c>
      <c r="G380" s="27">
        <f t="shared" si="158"/>
        <v>0</v>
      </c>
      <c r="H380" s="27">
        <f>Tabela4[[#This Row],[1º ano - APLICADOR LP]]</f>
        <v>0</v>
      </c>
      <c r="I380" s="25">
        <f t="shared" si="159"/>
        <v>0</v>
      </c>
      <c r="J380" s="25">
        <f t="shared" si="160"/>
        <v>0</v>
      </c>
      <c r="K380" s="27">
        <f t="shared" si="161"/>
        <v>0</v>
      </c>
      <c r="L380" s="27">
        <f t="shared" si="162"/>
        <v>0</v>
      </c>
      <c r="M380" s="25">
        <f t="shared" si="163"/>
        <v>0</v>
      </c>
      <c r="N380" s="25">
        <f t="shared" si="164"/>
        <v>0</v>
      </c>
      <c r="O380" s="27">
        <f t="shared" si="165"/>
        <v>0</v>
      </c>
      <c r="P380" s="27">
        <f t="shared" si="166"/>
        <v>0</v>
      </c>
      <c r="Q380" s="25">
        <f t="shared" si="167"/>
        <v>0</v>
      </c>
      <c r="R380" s="25">
        <f t="shared" si="168"/>
        <v>0</v>
      </c>
      <c r="S380" s="25">
        <f t="shared" si="169"/>
        <v>0</v>
      </c>
      <c r="T380" s="25">
        <f t="shared" si="170"/>
        <v>0</v>
      </c>
      <c r="U380" s="25">
        <f t="shared" si="171"/>
        <v>112</v>
      </c>
      <c r="V380" s="25">
        <f t="shared" si="172"/>
        <v>112</v>
      </c>
      <c r="W380" s="25">
        <f t="shared" si="173"/>
        <v>169</v>
      </c>
      <c r="X380" s="25">
        <f t="shared" si="174"/>
        <v>169</v>
      </c>
      <c r="Y380" s="25">
        <f t="shared" si="175"/>
        <v>206</v>
      </c>
      <c r="Z380" s="25">
        <f t="shared" si="176"/>
        <v>206</v>
      </c>
      <c r="AA380" s="25">
        <f t="shared" si="177"/>
        <v>167</v>
      </c>
      <c r="AB380" s="25">
        <f t="shared" si="178"/>
        <v>167</v>
      </c>
      <c r="AC380" s="25">
        <f t="shared" si="179"/>
        <v>0</v>
      </c>
      <c r="AD380" s="25">
        <f t="shared" si="180"/>
        <v>0</v>
      </c>
      <c r="AE380" s="25">
        <f t="shared" si="181"/>
        <v>0</v>
      </c>
      <c r="AF380" s="27">
        <f t="shared" si="182"/>
        <v>0</v>
      </c>
      <c r="AG380" s="27">
        <f t="shared" si="183"/>
        <v>0</v>
      </c>
      <c r="AH380" s="27">
        <f t="shared" si="184"/>
        <v>0</v>
      </c>
      <c r="AI380" s="27">
        <f t="shared" si="185"/>
        <v>0</v>
      </c>
      <c r="AJ380" s="27">
        <f t="shared" si="186"/>
        <v>0</v>
      </c>
      <c r="AK380" s="26">
        <f>SUM(Tabela4[[#This Row],[1º ano  LP]:[Questionário Contextual Estudante]])</f>
        <v>1308</v>
      </c>
      <c r="AM380">
        <f>IFERROR(IF(VLOOKUP(Tabela4[[#This Row],[Designação]],BW:BX,2,0)="SIM",SUM(AR380:AU380)+(4*(SUM(BH380:BK380))),0),0)</f>
        <v>0</v>
      </c>
      <c r="AN380">
        <f>IFERROR(IF(VLOOKUP(Tabela4[[#This Row],[Designação]],BW:BX,2,0)="SIM",SUM(AV380:BC380)+(4*(SUM(BL380:BS380))),0),0)</f>
        <v>0</v>
      </c>
      <c r="AO380">
        <f>IFERROR(VLOOKUP(Tabela4[[#This Row],[Designação]],BW:BX,2,0),0)</f>
        <v>0</v>
      </c>
      <c r="AP380" t="str">
        <f>IF(Tabela4[[#This Row],[Designação]]=AQ380,"SIM","NÃO")</f>
        <v>SIM</v>
      </c>
      <c r="AQ380" s="38">
        <v>515004</v>
      </c>
      <c r="AW380">
        <v>100</v>
      </c>
      <c r="AX380">
        <v>153</v>
      </c>
      <c r="AY380">
        <v>186</v>
      </c>
      <c r="AZ380">
        <v>151</v>
      </c>
      <c r="BD380">
        <v>590</v>
      </c>
      <c r="BF380" t="str">
        <f t="shared" si="187"/>
        <v>sim</v>
      </c>
      <c r="BG380" s="38">
        <v>515004</v>
      </c>
      <c r="BM380">
        <v>3</v>
      </c>
      <c r="BN380">
        <v>4</v>
      </c>
      <c r="BO380">
        <v>5</v>
      </c>
      <c r="BP380">
        <v>4</v>
      </c>
      <c r="BT380">
        <v>16</v>
      </c>
    </row>
    <row r="381" spans="2:72" x14ac:dyDescent="0.25">
      <c r="B381" s="22">
        <v>5</v>
      </c>
      <c r="C381" s="23">
        <v>515005</v>
      </c>
      <c r="D381" s="24" t="s">
        <v>414</v>
      </c>
      <c r="E381" s="25">
        <f t="shared" si="157"/>
        <v>117</v>
      </c>
      <c r="F381" s="25">
        <f>Tabela4[[#This Row],[1º ano  LP]]</f>
        <v>117</v>
      </c>
      <c r="G381" s="27">
        <f t="shared" si="158"/>
        <v>8</v>
      </c>
      <c r="H381" s="27">
        <f>Tabela4[[#This Row],[1º ano - APLICADOR LP]]</f>
        <v>8</v>
      </c>
      <c r="I381" s="25">
        <f t="shared" si="159"/>
        <v>122</v>
      </c>
      <c r="J381" s="25">
        <f t="shared" si="160"/>
        <v>122</v>
      </c>
      <c r="K381" s="27">
        <f t="shared" si="161"/>
        <v>8</v>
      </c>
      <c r="L381" s="27">
        <f t="shared" si="162"/>
        <v>8</v>
      </c>
      <c r="M381" s="25">
        <f t="shared" si="163"/>
        <v>135</v>
      </c>
      <c r="N381" s="25">
        <f t="shared" si="164"/>
        <v>135</v>
      </c>
      <c r="O381" s="27">
        <f t="shared" si="165"/>
        <v>8</v>
      </c>
      <c r="P381" s="27">
        <f t="shared" si="166"/>
        <v>8</v>
      </c>
      <c r="Q381" s="25">
        <f t="shared" si="167"/>
        <v>98</v>
      </c>
      <c r="R381" s="25">
        <f t="shared" si="168"/>
        <v>98</v>
      </c>
      <c r="S381" s="25">
        <f t="shared" si="169"/>
        <v>134</v>
      </c>
      <c r="T381" s="25">
        <f t="shared" si="170"/>
        <v>134</v>
      </c>
      <c r="U381" s="25">
        <f t="shared" si="171"/>
        <v>0</v>
      </c>
      <c r="V381" s="25">
        <f t="shared" si="172"/>
        <v>0</v>
      </c>
      <c r="W381" s="25">
        <f t="shared" si="173"/>
        <v>0</v>
      </c>
      <c r="X381" s="25">
        <f t="shared" si="174"/>
        <v>0</v>
      </c>
      <c r="Y381" s="25">
        <f t="shared" si="175"/>
        <v>0</v>
      </c>
      <c r="Z381" s="25">
        <f t="shared" si="176"/>
        <v>0</v>
      </c>
      <c r="AA381" s="25">
        <f t="shared" si="177"/>
        <v>0</v>
      </c>
      <c r="AB381" s="25">
        <f t="shared" si="178"/>
        <v>0</v>
      </c>
      <c r="AC381" s="25">
        <f t="shared" si="179"/>
        <v>0</v>
      </c>
      <c r="AD381" s="25">
        <f t="shared" si="180"/>
        <v>0</v>
      </c>
      <c r="AE381" s="25">
        <f t="shared" si="181"/>
        <v>0</v>
      </c>
      <c r="AF381" s="27">
        <f t="shared" si="182"/>
        <v>0</v>
      </c>
      <c r="AG381" s="27">
        <f t="shared" si="183"/>
        <v>0</v>
      </c>
      <c r="AH381" s="27">
        <f t="shared" si="184"/>
        <v>0</v>
      </c>
      <c r="AI381" s="27">
        <f t="shared" si="185"/>
        <v>0</v>
      </c>
      <c r="AJ381" s="27">
        <f t="shared" si="186"/>
        <v>0</v>
      </c>
      <c r="AK381" s="26">
        <f>SUM(Tabela4[[#This Row],[1º ano  LP]:[Questionário Contextual Estudante]])</f>
        <v>1260</v>
      </c>
      <c r="AM381">
        <f>IFERROR(IF(VLOOKUP(Tabela4[[#This Row],[Designação]],BW:BX,2,0)="SIM",SUM(AR381:AU381)+(4*(SUM(BH381:BK381))),0),0)</f>
        <v>0</v>
      </c>
      <c r="AN381">
        <f>IFERROR(IF(VLOOKUP(Tabela4[[#This Row],[Designação]],BW:BX,2,0)="SIM",SUM(AV381:BC381)+(4*(SUM(BL381:BS381))),0),0)</f>
        <v>0</v>
      </c>
      <c r="AO381">
        <f>IFERROR(VLOOKUP(Tabela4[[#This Row],[Designação]],BW:BX,2,0),0)</f>
        <v>0</v>
      </c>
      <c r="AP381" t="str">
        <f>IF(Tabela4[[#This Row],[Designação]]=AQ381,"SIM","NÃO")</f>
        <v>SIM</v>
      </c>
      <c r="AQ381" s="38">
        <v>515005</v>
      </c>
      <c r="AR381">
        <v>101</v>
      </c>
      <c r="AS381">
        <v>106</v>
      </c>
      <c r="AT381">
        <v>119</v>
      </c>
      <c r="AU381">
        <v>86</v>
      </c>
      <c r="AV381">
        <v>118</v>
      </c>
      <c r="BD381">
        <v>530</v>
      </c>
      <c r="BF381" t="str">
        <f t="shared" si="187"/>
        <v>sim</v>
      </c>
      <c r="BG381" s="38">
        <v>515005</v>
      </c>
      <c r="BH381">
        <v>4</v>
      </c>
      <c r="BI381">
        <v>4</v>
      </c>
      <c r="BJ381">
        <v>4</v>
      </c>
      <c r="BK381">
        <v>3</v>
      </c>
      <c r="BL381">
        <v>4</v>
      </c>
      <c r="BT381">
        <v>19</v>
      </c>
    </row>
    <row r="382" spans="2:72" x14ac:dyDescent="0.25">
      <c r="B382" s="22">
        <v>5</v>
      </c>
      <c r="C382" s="23">
        <v>515007</v>
      </c>
      <c r="D382" s="24" t="s">
        <v>415</v>
      </c>
      <c r="E382" s="25">
        <f t="shared" si="157"/>
        <v>33</v>
      </c>
      <c r="F382" s="25">
        <f>Tabela4[[#This Row],[1º ano  LP]]</f>
        <v>33</v>
      </c>
      <c r="G382" s="27">
        <f t="shared" si="158"/>
        <v>2</v>
      </c>
      <c r="H382" s="27">
        <f>Tabela4[[#This Row],[1º ano - APLICADOR LP]]</f>
        <v>2</v>
      </c>
      <c r="I382" s="25">
        <f t="shared" si="159"/>
        <v>32</v>
      </c>
      <c r="J382" s="25">
        <f t="shared" si="160"/>
        <v>32</v>
      </c>
      <c r="K382" s="27">
        <f t="shared" si="161"/>
        <v>2</v>
      </c>
      <c r="L382" s="27">
        <f t="shared" si="162"/>
        <v>2</v>
      </c>
      <c r="M382" s="25">
        <f t="shared" si="163"/>
        <v>68</v>
      </c>
      <c r="N382" s="25">
        <f t="shared" si="164"/>
        <v>68</v>
      </c>
      <c r="O382" s="27">
        <f t="shared" si="165"/>
        <v>4</v>
      </c>
      <c r="P382" s="27">
        <f t="shared" si="166"/>
        <v>4</v>
      </c>
      <c r="Q382" s="25">
        <f t="shared" si="167"/>
        <v>53</v>
      </c>
      <c r="R382" s="25">
        <f t="shared" si="168"/>
        <v>53</v>
      </c>
      <c r="S382" s="25">
        <f t="shared" si="169"/>
        <v>34</v>
      </c>
      <c r="T382" s="25">
        <f t="shared" si="170"/>
        <v>34</v>
      </c>
      <c r="U382" s="25">
        <f t="shared" si="171"/>
        <v>0</v>
      </c>
      <c r="V382" s="25">
        <f t="shared" si="172"/>
        <v>0</v>
      </c>
      <c r="W382" s="25">
        <f t="shared" si="173"/>
        <v>0</v>
      </c>
      <c r="X382" s="25">
        <f t="shared" si="174"/>
        <v>0</v>
      </c>
      <c r="Y382" s="25">
        <f t="shared" si="175"/>
        <v>0</v>
      </c>
      <c r="Z382" s="25">
        <f t="shared" si="176"/>
        <v>0</v>
      </c>
      <c r="AA382" s="25">
        <f t="shared" si="177"/>
        <v>0</v>
      </c>
      <c r="AB382" s="25">
        <f t="shared" si="178"/>
        <v>0</v>
      </c>
      <c r="AC382" s="25">
        <f t="shared" si="179"/>
        <v>0</v>
      </c>
      <c r="AD382" s="25">
        <f t="shared" si="180"/>
        <v>0</v>
      </c>
      <c r="AE382" s="25">
        <f t="shared" si="181"/>
        <v>0</v>
      </c>
      <c r="AF382" s="27">
        <f t="shared" si="182"/>
        <v>0</v>
      </c>
      <c r="AG382" s="27">
        <f t="shared" si="183"/>
        <v>0</v>
      </c>
      <c r="AH382" s="27">
        <f t="shared" si="184"/>
        <v>0</v>
      </c>
      <c r="AI382" s="27">
        <f t="shared" si="185"/>
        <v>186</v>
      </c>
      <c r="AJ382" s="27">
        <f t="shared" si="186"/>
        <v>34</v>
      </c>
      <c r="AK382" s="26">
        <f>SUM(Tabela4[[#This Row],[1º ano  LP]:[Questionário Contextual Estudante]])</f>
        <v>676</v>
      </c>
      <c r="AM382">
        <f>IFERROR(IF(VLOOKUP(Tabela4[[#This Row],[Designação]],BW:BX,2,0)="SIM",SUM(AR382:AU382)+(4*(SUM(BH382:BK382))),0),0)</f>
        <v>186</v>
      </c>
      <c r="AN382">
        <f>IFERROR(IF(VLOOKUP(Tabela4[[#This Row],[Designação]],BW:BX,2,0)="SIM",SUM(AV382:BC382)+(4*(SUM(BL382:BS382))),0),0)</f>
        <v>34</v>
      </c>
      <c r="AO382" t="str">
        <f>IFERROR(VLOOKUP(Tabela4[[#This Row],[Designação]],BW:BX,2,0),0)</f>
        <v>SIM</v>
      </c>
      <c r="AP382" t="str">
        <f>IF(Tabela4[[#This Row],[Designação]]=AQ382,"SIM","NÃO")</f>
        <v>SIM</v>
      </c>
      <c r="AQ382" s="38">
        <v>515007</v>
      </c>
      <c r="AR382">
        <v>29</v>
      </c>
      <c r="AS382">
        <v>28</v>
      </c>
      <c r="AT382">
        <v>60</v>
      </c>
      <c r="AU382">
        <v>45</v>
      </c>
      <c r="AV382">
        <v>30</v>
      </c>
      <c r="BD382">
        <v>192</v>
      </c>
      <c r="BF382" t="str">
        <f t="shared" si="187"/>
        <v>sim</v>
      </c>
      <c r="BG382" s="38">
        <v>515007</v>
      </c>
      <c r="BH382">
        <v>1</v>
      </c>
      <c r="BI382">
        <v>1</v>
      </c>
      <c r="BJ382">
        <v>2</v>
      </c>
      <c r="BK382">
        <v>2</v>
      </c>
      <c r="BL382">
        <v>1</v>
      </c>
      <c r="BT382">
        <v>7</v>
      </c>
    </row>
    <row r="383" spans="2:72" x14ac:dyDescent="0.25">
      <c r="B383" s="22">
        <v>5</v>
      </c>
      <c r="C383" s="23">
        <v>515009</v>
      </c>
      <c r="D383" s="24" t="s">
        <v>416</v>
      </c>
      <c r="E383" s="25">
        <f t="shared" si="157"/>
        <v>121</v>
      </c>
      <c r="F383" s="25">
        <f>Tabela4[[#This Row],[1º ano  LP]]</f>
        <v>121</v>
      </c>
      <c r="G383" s="27">
        <f t="shared" si="158"/>
        <v>8</v>
      </c>
      <c r="H383" s="27">
        <f>Tabela4[[#This Row],[1º ano - APLICADOR LP]]</f>
        <v>8</v>
      </c>
      <c r="I383" s="25">
        <f t="shared" si="159"/>
        <v>137</v>
      </c>
      <c r="J383" s="25">
        <f t="shared" si="160"/>
        <v>137</v>
      </c>
      <c r="K383" s="27">
        <f t="shared" si="161"/>
        <v>8</v>
      </c>
      <c r="L383" s="27">
        <f t="shared" si="162"/>
        <v>8</v>
      </c>
      <c r="M383" s="25">
        <f t="shared" si="163"/>
        <v>167</v>
      </c>
      <c r="N383" s="25">
        <f t="shared" si="164"/>
        <v>167</v>
      </c>
      <c r="O383" s="27">
        <f t="shared" si="165"/>
        <v>10</v>
      </c>
      <c r="P383" s="27">
        <f t="shared" si="166"/>
        <v>10</v>
      </c>
      <c r="Q383" s="25">
        <f t="shared" si="167"/>
        <v>160</v>
      </c>
      <c r="R383" s="25">
        <f t="shared" si="168"/>
        <v>160</v>
      </c>
      <c r="S383" s="25">
        <f t="shared" si="169"/>
        <v>148</v>
      </c>
      <c r="T383" s="25">
        <f t="shared" si="170"/>
        <v>148</v>
      </c>
      <c r="U383" s="25">
        <f t="shared" si="171"/>
        <v>0</v>
      </c>
      <c r="V383" s="25">
        <f t="shared" si="172"/>
        <v>0</v>
      </c>
      <c r="W383" s="25">
        <f t="shared" si="173"/>
        <v>0</v>
      </c>
      <c r="X383" s="25">
        <f t="shared" si="174"/>
        <v>0</v>
      </c>
      <c r="Y383" s="25">
        <f t="shared" si="175"/>
        <v>0</v>
      </c>
      <c r="Z383" s="25">
        <f t="shared" si="176"/>
        <v>0</v>
      </c>
      <c r="AA383" s="25">
        <f t="shared" si="177"/>
        <v>0</v>
      </c>
      <c r="AB383" s="25">
        <f t="shared" si="178"/>
        <v>0</v>
      </c>
      <c r="AC383" s="25">
        <f t="shared" si="179"/>
        <v>0</v>
      </c>
      <c r="AD383" s="25">
        <f t="shared" si="180"/>
        <v>0</v>
      </c>
      <c r="AE383" s="25">
        <f t="shared" si="181"/>
        <v>0</v>
      </c>
      <c r="AF383" s="27">
        <f t="shared" si="182"/>
        <v>0</v>
      </c>
      <c r="AG383" s="27">
        <f t="shared" si="183"/>
        <v>0</v>
      </c>
      <c r="AH383" s="27">
        <f t="shared" si="184"/>
        <v>0</v>
      </c>
      <c r="AI383" s="27">
        <f t="shared" si="185"/>
        <v>0</v>
      </c>
      <c r="AJ383" s="27">
        <f t="shared" si="186"/>
        <v>0</v>
      </c>
      <c r="AK383" s="26">
        <f>SUM(Tabela4[[#This Row],[1º ano  LP]:[Questionário Contextual Estudante]])</f>
        <v>1518</v>
      </c>
      <c r="AM383">
        <f>IFERROR(IF(VLOOKUP(Tabela4[[#This Row],[Designação]],BW:BX,2,0)="SIM",SUM(AR383:AU383)+(4*(SUM(BH383:BK383))),0),0)</f>
        <v>0</v>
      </c>
      <c r="AN383">
        <f>IFERROR(IF(VLOOKUP(Tabela4[[#This Row],[Designação]],BW:BX,2,0)="SIM",SUM(AV383:BC383)+(4*(SUM(BL383:BS383))),0),0)</f>
        <v>0</v>
      </c>
      <c r="AO383">
        <f>IFERROR(VLOOKUP(Tabela4[[#This Row],[Designação]],BW:BX,2,0),0)</f>
        <v>0</v>
      </c>
      <c r="AP383" t="str">
        <f>IF(Tabela4[[#This Row],[Designação]]=AQ383,"SIM","NÃO")</f>
        <v>SIM</v>
      </c>
      <c r="AQ383" s="38">
        <v>515009</v>
      </c>
      <c r="AR383">
        <v>105</v>
      </c>
      <c r="AS383">
        <v>121</v>
      </c>
      <c r="AT383">
        <v>147</v>
      </c>
      <c r="AU383">
        <v>144</v>
      </c>
      <c r="AV383">
        <v>132</v>
      </c>
      <c r="BD383">
        <v>649</v>
      </c>
      <c r="BF383" t="str">
        <f t="shared" si="187"/>
        <v>sim</v>
      </c>
      <c r="BG383" s="38">
        <v>515009</v>
      </c>
      <c r="BH383">
        <v>4</v>
      </c>
      <c r="BI383">
        <v>4</v>
      </c>
      <c r="BJ383">
        <v>5</v>
      </c>
      <c r="BK383">
        <v>4</v>
      </c>
      <c r="BL383">
        <v>4</v>
      </c>
      <c r="BT383">
        <v>21</v>
      </c>
    </row>
    <row r="384" spans="2:72" x14ac:dyDescent="0.25">
      <c r="B384" s="22">
        <v>5</v>
      </c>
      <c r="C384" s="23">
        <v>515010</v>
      </c>
      <c r="D384" s="24" t="s">
        <v>417</v>
      </c>
      <c r="E384" s="25">
        <f t="shared" si="157"/>
        <v>62</v>
      </c>
      <c r="F384" s="25">
        <f>Tabela4[[#This Row],[1º ano  LP]]</f>
        <v>62</v>
      </c>
      <c r="G384" s="27">
        <f t="shared" si="158"/>
        <v>4</v>
      </c>
      <c r="H384" s="27">
        <f>Tabela4[[#This Row],[1º ano - APLICADOR LP]]</f>
        <v>4</v>
      </c>
      <c r="I384" s="25">
        <f t="shared" si="159"/>
        <v>63</v>
      </c>
      <c r="J384" s="25">
        <f t="shared" si="160"/>
        <v>63</v>
      </c>
      <c r="K384" s="27">
        <f t="shared" si="161"/>
        <v>4</v>
      </c>
      <c r="L384" s="27">
        <f t="shared" si="162"/>
        <v>4</v>
      </c>
      <c r="M384" s="25">
        <f t="shared" si="163"/>
        <v>66</v>
      </c>
      <c r="N384" s="25">
        <f t="shared" si="164"/>
        <v>66</v>
      </c>
      <c r="O384" s="27">
        <f t="shared" si="165"/>
        <v>4</v>
      </c>
      <c r="P384" s="27">
        <f t="shared" si="166"/>
        <v>4</v>
      </c>
      <c r="Q384" s="25">
        <f t="shared" si="167"/>
        <v>39</v>
      </c>
      <c r="R384" s="25">
        <f t="shared" si="168"/>
        <v>39</v>
      </c>
      <c r="S384" s="25">
        <f t="shared" si="169"/>
        <v>41</v>
      </c>
      <c r="T384" s="25">
        <f t="shared" si="170"/>
        <v>41</v>
      </c>
      <c r="U384" s="25">
        <f t="shared" si="171"/>
        <v>0</v>
      </c>
      <c r="V384" s="25">
        <f t="shared" si="172"/>
        <v>0</v>
      </c>
      <c r="W384" s="25">
        <f t="shared" si="173"/>
        <v>0</v>
      </c>
      <c r="X384" s="25">
        <f t="shared" si="174"/>
        <v>0</v>
      </c>
      <c r="Y384" s="25">
        <f t="shared" si="175"/>
        <v>0</v>
      </c>
      <c r="Z384" s="25">
        <f t="shared" si="176"/>
        <v>0</v>
      </c>
      <c r="AA384" s="25">
        <f t="shared" si="177"/>
        <v>0</v>
      </c>
      <c r="AB384" s="25">
        <f t="shared" si="178"/>
        <v>0</v>
      </c>
      <c r="AC384" s="25">
        <f t="shared" si="179"/>
        <v>0</v>
      </c>
      <c r="AD384" s="25">
        <f t="shared" si="180"/>
        <v>0</v>
      </c>
      <c r="AE384" s="25">
        <f t="shared" si="181"/>
        <v>0</v>
      </c>
      <c r="AF384" s="27">
        <f t="shared" si="182"/>
        <v>0</v>
      </c>
      <c r="AG384" s="27">
        <f t="shared" si="183"/>
        <v>0</v>
      </c>
      <c r="AH384" s="27">
        <f t="shared" si="184"/>
        <v>0</v>
      </c>
      <c r="AI384" s="27">
        <f t="shared" si="185"/>
        <v>0</v>
      </c>
      <c r="AJ384" s="27">
        <f t="shared" si="186"/>
        <v>0</v>
      </c>
      <c r="AK384" s="26">
        <f>SUM(Tabela4[[#This Row],[1º ano  LP]:[Questionário Contextual Estudante]])</f>
        <v>566</v>
      </c>
      <c r="AM384">
        <f>IFERROR(IF(VLOOKUP(Tabela4[[#This Row],[Designação]],BW:BX,2,0)="SIM",SUM(AR384:AU384)+(4*(SUM(BH384:BK384))),0),0)</f>
        <v>0</v>
      </c>
      <c r="AN384">
        <f>IFERROR(IF(VLOOKUP(Tabela4[[#This Row],[Designação]],BW:BX,2,0)="SIM",SUM(AV384:BC384)+(4*(SUM(BL384:BS384))),0),0)</f>
        <v>0</v>
      </c>
      <c r="AO384">
        <f>IFERROR(VLOOKUP(Tabela4[[#This Row],[Designação]],BW:BX,2,0),0)</f>
        <v>0</v>
      </c>
      <c r="AP384" t="str">
        <f>IF(Tabela4[[#This Row],[Designação]]=AQ384,"SIM","NÃO")</f>
        <v>SIM</v>
      </c>
      <c r="AQ384" s="38">
        <v>515010</v>
      </c>
      <c r="AR384">
        <v>54</v>
      </c>
      <c r="AS384">
        <v>55</v>
      </c>
      <c r="AT384">
        <v>58</v>
      </c>
      <c r="AU384">
        <v>35</v>
      </c>
      <c r="AV384">
        <v>37</v>
      </c>
      <c r="BD384">
        <v>239</v>
      </c>
      <c r="BF384" t="str">
        <f t="shared" si="187"/>
        <v>sim</v>
      </c>
      <c r="BG384" s="38">
        <v>515010</v>
      </c>
      <c r="BH384">
        <v>2</v>
      </c>
      <c r="BI384">
        <v>2</v>
      </c>
      <c r="BJ384">
        <v>2</v>
      </c>
      <c r="BK384">
        <v>1</v>
      </c>
      <c r="BL384">
        <v>1</v>
      </c>
      <c r="BT384">
        <v>8</v>
      </c>
    </row>
    <row r="385" spans="2:72" x14ac:dyDescent="0.25">
      <c r="B385" s="22">
        <v>5</v>
      </c>
      <c r="C385" s="23">
        <v>515011</v>
      </c>
      <c r="D385" s="24" t="s">
        <v>418</v>
      </c>
      <c r="E385" s="25">
        <f t="shared" si="157"/>
        <v>0</v>
      </c>
      <c r="F385" s="25">
        <f>Tabela4[[#This Row],[1º ano  LP]]</f>
        <v>0</v>
      </c>
      <c r="G385" s="27">
        <f t="shared" si="158"/>
        <v>0</v>
      </c>
      <c r="H385" s="27">
        <f>Tabela4[[#This Row],[1º ano - APLICADOR LP]]</f>
        <v>0</v>
      </c>
      <c r="I385" s="25">
        <f t="shared" si="159"/>
        <v>0</v>
      </c>
      <c r="J385" s="25">
        <f t="shared" si="160"/>
        <v>0</v>
      </c>
      <c r="K385" s="27">
        <f t="shared" si="161"/>
        <v>0</v>
      </c>
      <c r="L385" s="27">
        <f t="shared" si="162"/>
        <v>0</v>
      </c>
      <c r="M385" s="25">
        <f t="shared" si="163"/>
        <v>0</v>
      </c>
      <c r="N385" s="25">
        <f t="shared" si="164"/>
        <v>0</v>
      </c>
      <c r="O385" s="27">
        <f t="shared" si="165"/>
        <v>0</v>
      </c>
      <c r="P385" s="27">
        <f t="shared" si="166"/>
        <v>0</v>
      </c>
      <c r="Q385" s="25">
        <f t="shared" si="167"/>
        <v>0</v>
      </c>
      <c r="R385" s="25">
        <f t="shared" si="168"/>
        <v>0</v>
      </c>
      <c r="S385" s="25">
        <f t="shared" si="169"/>
        <v>0</v>
      </c>
      <c r="T385" s="25">
        <f t="shared" si="170"/>
        <v>0</v>
      </c>
      <c r="U385" s="25">
        <f t="shared" si="171"/>
        <v>201</v>
      </c>
      <c r="V385" s="25">
        <f t="shared" si="172"/>
        <v>201</v>
      </c>
      <c r="W385" s="25">
        <f t="shared" si="173"/>
        <v>204</v>
      </c>
      <c r="X385" s="25">
        <f t="shared" si="174"/>
        <v>204</v>
      </c>
      <c r="Y385" s="25">
        <f t="shared" si="175"/>
        <v>166</v>
      </c>
      <c r="Z385" s="25">
        <f t="shared" si="176"/>
        <v>166</v>
      </c>
      <c r="AA385" s="25">
        <f t="shared" si="177"/>
        <v>124</v>
      </c>
      <c r="AB385" s="25">
        <f t="shared" si="178"/>
        <v>124</v>
      </c>
      <c r="AC385" s="25">
        <f t="shared" si="179"/>
        <v>35</v>
      </c>
      <c r="AD385" s="25">
        <f t="shared" si="180"/>
        <v>35</v>
      </c>
      <c r="AE385" s="25">
        <f t="shared" si="181"/>
        <v>31</v>
      </c>
      <c r="AF385" s="27">
        <f t="shared" si="182"/>
        <v>31</v>
      </c>
      <c r="AG385" s="27">
        <f t="shared" si="183"/>
        <v>33</v>
      </c>
      <c r="AH385" s="27">
        <f t="shared" si="184"/>
        <v>33</v>
      </c>
      <c r="AI385" s="27">
        <f t="shared" si="185"/>
        <v>0</v>
      </c>
      <c r="AJ385" s="27">
        <f t="shared" si="186"/>
        <v>0</v>
      </c>
      <c r="AK385" s="26">
        <f>SUM(Tabela4[[#This Row],[1º ano  LP]:[Questionário Contextual Estudante]])</f>
        <v>1588</v>
      </c>
      <c r="AM385">
        <f>IFERROR(IF(VLOOKUP(Tabela4[[#This Row],[Designação]],BW:BX,2,0)="SIM",SUM(AR385:AU385)+(4*(SUM(BH385:BK385))),0),0)</f>
        <v>0</v>
      </c>
      <c r="AN385">
        <f>IFERROR(IF(VLOOKUP(Tabela4[[#This Row],[Designação]],BW:BX,2,0)="SIM",SUM(AV385:BC385)+(4*(SUM(BL385:BS385))),0),0)</f>
        <v>0</v>
      </c>
      <c r="AO385">
        <f>IFERROR(VLOOKUP(Tabela4[[#This Row],[Designação]],BW:BX,2,0),0)</f>
        <v>0</v>
      </c>
      <c r="AP385" t="str">
        <f>IF(Tabela4[[#This Row],[Designação]]=AQ385,"SIM","NÃO")</f>
        <v>SIM</v>
      </c>
      <c r="AQ385" s="38">
        <v>515011</v>
      </c>
      <c r="AW385">
        <v>177</v>
      </c>
      <c r="AX385">
        <v>184</v>
      </c>
      <c r="AY385">
        <v>150</v>
      </c>
      <c r="AZ385">
        <v>112</v>
      </c>
      <c r="BA385">
        <v>31</v>
      </c>
      <c r="BB385">
        <v>27</v>
      </c>
      <c r="BC385">
        <v>29</v>
      </c>
      <c r="BD385">
        <v>710</v>
      </c>
      <c r="BF385" t="str">
        <f t="shared" si="187"/>
        <v>sim</v>
      </c>
      <c r="BG385" s="38">
        <v>515011</v>
      </c>
      <c r="BM385">
        <v>6</v>
      </c>
      <c r="BN385">
        <v>5</v>
      </c>
      <c r="BO385">
        <v>4</v>
      </c>
      <c r="BP385">
        <v>3</v>
      </c>
      <c r="BQ385">
        <v>1</v>
      </c>
      <c r="BR385">
        <v>1</v>
      </c>
      <c r="BS385">
        <v>1</v>
      </c>
      <c r="BT385">
        <v>21</v>
      </c>
    </row>
    <row r="386" spans="2:72" x14ac:dyDescent="0.25">
      <c r="B386" s="22">
        <v>5</v>
      </c>
      <c r="C386" s="23">
        <v>515012</v>
      </c>
      <c r="D386" s="24" t="s">
        <v>419</v>
      </c>
      <c r="E386" s="25">
        <f t="shared" si="157"/>
        <v>64</v>
      </c>
      <c r="F386" s="25">
        <f>Tabela4[[#This Row],[1º ano  LP]]</f>
        <v>64</v>
      </c>
      <c r="G386" s="27">
        <f t="shared" si="158"/>
        <v>4</v>
      </c>
      <c r="H386" s="27">
        <f>Tabela4[[#This Row],[1º ano - APLICADOR LP]]</f>
        <v>4</v>
      </c>
      <c r="I386" s="25">
        <f t="shared" si="159"/>
        <v>67</v>
      </c>
      <c r="J386" s="25">
        <f t="shared" si="160"/>
        <v>67</v>
      </c>
      <c r="K386" s="27">
        <f t="shared" si="161"/>
        <v>4</v>
      </c>
      <c r="L386" s="27">
        <f t="shared" si="162"/>
        <v>4</v>
      </c>
      <c r="M386" s="25">
        <f t="shared" si="163"/>
        <v>68</v>
      </c>
      <c r="N386" s="25">
        <f t="shared" si="164"/>
        <v>68</v>
      </c>
      <c r="O386" s="27">
        <f t="shared" si="165"/>
        <v>4</v>
      </c>
      <c r="P386" s="27">
        <f t="shared" si="166"/>
        <v>4</v>
      </c>
      <c r="Q386" s="25">
        <f t="shared" si="167"/>
        <v>69</v>
      </c>
      <c r="R386" s="25">
        <f t="shared" si="168"/>
        <v>69</v>
      </c>
      <c r="S386" s="25">
        <f t="shared" si="169"/>
        <v>68</v>
      </c>
      <c r="T386" s="25">
        <f t="shared" si="170"/>
        <v>68</v>
      </c>
      <c r="U386" s="25">
        <f t="shared" si="171"/>
        <v>0</v>
      </c>
      <c r="V386" s="25">
        <f t="shared" si="172"/>
        <v>0</v>
      </c>
      <c r="W386" s="25">
        <f t="shared" si="173"/>
        <v>0</v>
      </c>
      <c r="X386" s="25">
        <f t="shared" si="174"/>
        <v>0</v>
      </c>
      <c r="Y386" s="25">
        <f t="shared" si="175"/>
        <v>0</v>
      </c>
      <c r="Z386" s="25">
        <f t="shared" si="176"/>
        <v>0</v>
      </c>
      <c r="AA386" s="25">
        <f t="shared" si="177"/>
        <v>0</v>
      </c>
      <c r="AB386" s="25">
        <f t="shared" si="178"/>
        <v>0</v>
      </c>
      <c r="AC386" s="25">
        <f t="shared" si="179"/>
        <v>0</v>
      </c>
      <c r="AD386" s="25">
        <f t="shared" si="180"/>
        <v>0</v>
      </c>
      <c r="AE386" s="25">
        <f t="shared" si="181"/>
        <v>0</v>
      </c>
      <c r="AF386" s="27">
        <f t="shared" si="182"/>
        <v>0</v>
      </c>
      <c r="AG386" s="27">
        <f t="shared" si="183"/>
        <v>0</v>
      </c>
      <c r="AH386" s="27">
        <f t="shared" si="184"/>
        <v>0</v>
      </c>
      <c r="AI386" s="27">
        <f t="shared" si="185"/>
        <v>0</v>
      </c>
      <c r="AJ386" s="27">
        <f t="shared" si="186"/>
        <v>0</v>
      </c>
      <c r="AK386" s="26">
        <f>SUM(Tabela4[[#This Row],[1º ano  LP]:[Questionário Contextual Estudante]])</f>
        <v>696</v>
      </c>
      <c r="AM386">
        <f>IFERROR(IF(VLOOKUP(Tabela4[[#This Row],[Designação]],BW:BX,2,0)="SIM",SUM(AR386:AU386)+(4*(SUM(BH386:BK386))),0),0)</f>
        <v>0</v>
      </c>
      <c r="AN386">
        <f>IFERROR(IF(VLOOKUP(Tabela4[[#This Row],[Designação]],BW:BX,2,0)="SIM",SUM(AV386:BC386)+(4*(SUM(BL386:BS386))),0),0)</f>
        <v>0</v>
      </c>
      <c r="AO386">
        <f>IFERROR(VLOOKUP(Tabela4[[#This Row],[Designação]],BW:BX,2,0),0)</f>
        <v>0</v>
      </c>
      <c r="AP386" t="str">
        <f>IF(Tabela4[[#This Row],[Designação]]=AQ386,"SIM","NÃO")</f>
        <v>SIM</v>
      </c>
      <c r="AQ386" s="38">
        <v>515012</v>
      </c>
      <c r="AR386">
        <v>56</v>
      </c>
      <c r="AS386">
        <v>59</v>
      </c>
      <c r="AT386">
        <v>60</v>
      </c>
      <c r="AU386">
        <v>61</v>
      </c>
      <c r="AV386">
        <v>60</v>
      </c>
      <c r="BD386">
        <v>296</v>
      </c>
      <c r="BF386" t="str">
        <f t="shared" si="187"/>
        <v>sim</v>
      </c>
      <c r="BG386" s="38">
        <v>515012</v>
      </c>
      <c r="BH386">
        <v>2</v>
      </c>
      <c r="BI386">
        <v>2</v>
      </c>
      <c r="BJ386">
        <v>2</v>
      </c>
      <c r="BK386">
        <v>2</v>
      </c>
      <c r="BL386">
        <v>2</v>
      </c>
      <c r="BT386">
        <v>10</v>
      </c>
    </row>
    <row r="387" spans="2:72" x14ac:dyDescent="0.25">
      <c r="B387" s="22">
        <v>5</v>
      </c>
      <c r="C387" s="23">
        <v>515013</v>
      </c>
      <c r="D387" s="24" t="s">
        <v>420</v>
      </c>
      <c r="E387" s="25">
        <f t="shared" si="157"/>
        <v>0</v>
      </c>
      <c r="F387" s="25">
        <f>Tabela4[[#This Row],[1º ano  LP]]</f>
        <v>0</v>
      </c>
      <c r="G387" s="27">
        <f t="shared" si="158"/>
        <v>0</v>
      </c>
      <c r="H387" s="27">
        <f>Tabela4[[#This Row],[1º ano - APLICADOR LP]]</f>
        <v>0</v>
      </c>
      <c r="I387" s="25">
        <f t="shared" si="159"/>
        <v>0</v>
      </c>
      <c r="J387" s="25">
        <f t="shared" si="160"/>
        <v>0</v>
      </c>
      <c r="K387" s="27">
        <f t="shared" si="161"/>
        <v>0</v>
      </c>
      <c r="L387" s="27">
        <f t="shared" si="162"/>
        <v>0</v>
      </c>
      <c r="M387" s="25">
        <f t="shared" si="163"/>
        <v>0</v>
      </c>
      <c r="N387" s="25">
        <f t="shared" si="164"/>
        <v>0</v>
      </c>
      <c r="O387" s="27">
        <f t="shared" si="165"/>
        <v>0</v>
      </c>
      <c r="P387" s="27">
        <f t="shared" si="166"/>
        <v>0</v>
      </c>
      <c r="Q387" s="25">
        <f t="shared" si="167"/>
        <v>0</v>
      </c>
      <c r="R387" s="25">
        <f t="shared" si="168"/>
        <v>0</v>
      </c>
      <c r="S387" s="25">
        <f t="shared" si="169"/>
        <v>0</v>
      </c>
      <c r="T387" s="25">
        <f t="shared" si="170"/>
        <v>0</v>
      </c>
      <c r="U387" s="25">
        <f t="shared" si="171"/>
        <v>72</v>
      </c>
      <c r="V387" s="25">
        <f t="shared" si="172"/>
        <v>72</v>
      </c>
      <c r="W387" s="25">
        <f t="shared" si="173"/>
        <v>85</v>
      </c>
      <c r="X387" s="25">
        <f t="shared" si="174"/>
        <v>85</v>
      </c>
      <c r="Y387" s="25">
        <f t="shared" si="175"/>
        <v>69</v>
      </c>
      <c r="Z387" s="25">
        <f t="shared" si="176"/>
        <v>69</v>
      </c>
      <c r="AA387" s="25">
        <f t="shared" si="177"/>
        <v>76</v>
      </c>
      <c r="AB387" s="25">
        <f t="shared" si="178"/>
        <v>76</v>
      </c>
      <c r="AC387" s="25">
        <f t="shared" si="179"/>
        <v>0</v>
      </c>
      <c r="AD387" s="25">
        <f t="shared" si="180"/>
        <v>0</v>
      </c>
      <c r="AE387" s="25">
        <f t="shared" si="181"/>
        <v>27</v>
      </c>
      <c r="AF387" s="27">
        <f t="shared" si="182"/>
        <v>27</v>
      </c>
      <c r="AG387" s="27">
        <f t="shared" si="183"/>
        <v>0</v>
      </c>
      <c r="AH387" s="27">
        <f t="shared" si="184"/>
        <v>0</v>
      </c>
      <c r="AI387" s="27">
        <f t="shared" si="185"/>
        <v>0</v>
      </c>
      <c r="AJ387" s="27">
        <f t="shared" si="186"/>
        <v>0</v>
      </c>
      <c r="AK387" s="26">
        <f>SUM(Tabela4[[#This Row],[1º ano  LP]:[Questionário Contextual Estudante]])</f>
        <v>658</v>
      </c>
      <c r="AM387">
        <f>IFERROR(IF(VLOOKUP(Tabela4[[#This Row],[Designação]],BW:BX,2,0)="SIM",SUM(AR387:AU387)+(4*(SUM(BH387:BK387))),0),0)</f>
        <v>0</v>
      </c>
      <c r="AN387">
        <f>IFERROR(IF(VLOOKUP(Tabela4[[#This Row],[Designação]],BW:BX,2,0)="SIM",SUM(AV387:BC387)+(4*(SUM(BL387:BS387))),0),0)</f>
        <v>0</v>
      </c>
      <c r="AO387">
        <f>IFERROR(VLOOKUP(Tabela4[[#This Row],[Designação]],BW:BX,2,0),0)</f>
        <v>0</v>
      </c>
      <c r="AP387" t="str">
        <f>IF(Tabela4[[#This Row],[Designação]]=AQ387,"SIM","NÃO")</f>
        <v>SIM</v>
      </c>
      <c r="AQ387" s="38">
        <v>515013</v>
      </c>
      <c r="AW387">
        <v>64</v>
      </c>
      <c r="AX387">
        <v>77</v>
      </c>
      <c r="AY387">
        <v>61</v>
      </c>
      <c r="AZ387">
        <v>68</v>
      </c>
      <c r="BB387">
        <v>23</v>
      </c>
      <c r="BD387">
        <v>293</v>
      </c>
      <c r="BF387" t="str">
        <f t="shared" si="187"/>
        <v>sim</v>
      </c>
      <c r="BG387" s="38">
        <v>515013</v>
      </c>
      <c r="BM387">
        <v>2</v>
      </c>
      <c r="BN387">
        <v>2</v>
      </c>
      <c r="BO387">
        <v>2</v>
      </c>
      <c r="BP387">
        <v>2</v>
      </c>
      <c r="BR387">
        <v>1</v>
      </c>
      <c r="BT387">
        <v>9</v>
      </c>
    </row>
    <row r="388" spans="2:72" x14ac:dyDescent="0.25">
      <c r="B388" s="22">
        <v>5</v>
      </c>
      <c r="C388" s="23">
        <v>515014</v>
      </c>
      <c r="D388" s="24" t="s">
        <v>421</v>
      </c>
      <c r="E388" s="25">
        <f t="shared" si="157"/>
        <v>74</v>
      </c>
      <c r="F388" s="25">
        <f>Tabela4[[#This Row],[1º ano  LP]]</f>
        <v>74</v>
      </c>
      <c r="G388" s="27">
        <f t="shared" si="158"/>
        <v>4</v>
      </c>
      <c r="H388" s="27">
        <f>Tabela4[[#This Row],[1º ano - APLICADOR LP]]</f>
        <v>4</v>
      </c>
      <c r="I388" s="25">
        <f t="shared" si="159"/>
        <v>98</v>
      </c>
      <c r="J388" s="25">
        <f t="shared" si="160"/>
        <v>98</v>
      </c>
      <c r="K388" s="27">
        <f t="shared" si="161"/>
        <v>6</v>
      </c>
      <c r="L388" s="27">
        <f t="shared" si="162"/>
        <v>6</v>
      </c>
      <c r="M388" s="25">
        <f t="shared" si="163"/>
        <v>67</v>
      </c>
      <c r="N388" s="25">
        <f t="shared" si="164"/>
        <v>67</v>
      </c>
      <c r="O388" s="27">
        <f t="shared" si="165"/>
        <v>4</v>
      </c>
      <c r="P388" s="27">
        <f t="shared" si="166"/>
        <v>4</v>
      </c>
      <c r="Q388" s="25">
        <f t="shared" si="167"/>
        <v>102</v>
      </c>
      <c r="R388" s="25">
        <f t="shared" si="168"/>
        <v>102</v>
      </c>
      <c r="S388" s="25">
        <f t="shared" si="169"/>
        <v>82</v>
      </c>
      <c r="T388" s="25">
        <f t="shared" si="170"/>
        <v>82</v>
      </c>
      <c r="U388" s="25">
        <f t="shared" si="171"/>
        <v>0</v>
      </c>
      <c r="V388" s="25">
        <f t="shared" si="172"/>
        <v>0</v>
      </c>
      <c r="W388" s="25">
        <f t="shared" si="173"/>
        <v>0</v>
      </c>
      <c r="X388" s="25">
        <f t="shared" si="174"/>
        <v>0</v>
      </c>
      <c r="Y388" s="25">
        <f t="shared" si="175"/>
        <v>0</v>
      </c>
      <c r="Z388" s="25">
        <f t="shared" si="176"/>
        <v>0</v>
      </c>
      <c r="AA388" s="25">
        <f t="shared" si="177"/>
        <v>0</v>
      </c>
      <c r="AB388" s="25">
        <f t="shared" si="178"/>
        <v>0</v>
      </c>
      <c r="AC388" s="25">
        <f t="shared" si="179"/>
        <v>0</v>
      </c>
      <c r="AD388" s="25">
        <f t="shared" si="180"/>
        <v>0</v>
      </c>
      <c r="AE388" s="25">
        <f t="shared" si="181"/>
        <v>0</v>
      </c>
      <c r="AF388" s="27">
        <f t="shared" si="182"/>
        <v>0</v>
      </c>
      <c r="AG388" s="27">
        <f t="shared" si="183"/>
        <v>0</v>
      </c>
      <c r="AH388" s="27">
        <f t="shared" si="184"/>
        <v>0</v>
      </c>
      <c r="AI388" s="27">
        <f t="shared" si="185"/>
        <v>0</v>
      </c>
      <c r="AJ388" s="27">
        <f t="shared" si="186"/>
        <v>0</v>
      </c>
      <c r="AK388" s="26">
        <f>SUM(Tabela4[[#This Row],[1º ano  LP]:[Questionário Contextual Estudante]])</f>
        <v>874</v>
      </c>
      <c r="AM388">
        <f>IFERROR(IF(VLOOKUP(Tabela4[[#This Row],[Designação]],BW:BX,2,0)="SIM",SUM(AR388:AU388)+(4*(SUM(BH388:BK388))),0),0)</f>
        <v>0</v>
      </c>
      <c r="AN388">
        <f>IFERROR(IF(VLOOKUP(Tabela4[[#This Row],[Designação]],BW:BX,2,0)="SIM",SUM(AV388:BC388)+(4*(SUM(BL388:BS388))),0),0)</f>
        <v>0</v>
      </c>
      <c r="AO388">
        <f>IFERROR(VLOOKUP(Tabela4[[#This Row],[Designação]],BW:BX,2,0),0)</f>
        <v>0</v>
      </c>
      <c r="AP388" t="str">
        <f>IF(Tabela4[[#This Row],[Designação]]=AQ388,"SIM","NÃO")</f>
        <v>SIM</v>
      </c>
      <c r="AQ388" s="38">
        <v>515014</v>
      </c>
      <c r="AR388">
        <v>66</v>
      </c>
      <c r="AS388">
        <v>86</v>
      </c>
      <c r="AT388">
        <v>59</v>
      </c>
      <c r="AU388">
        <v>90</v>
      </c>
      <c r="AV388">
        <v>74</v>
      </c>
      <c r="BD388">
        <v>375</v>
      </c>
      <c r="BF388" t="str">
        <f t="shared" si="187"/>
        <v>sim</v>
      </c>
      <c r="BG388" s="38">
        <v>515014</v>
      </c>
      <c r="BH388">
        <v>2</v>
      </c>
      <c r="BI388">
        <v>3</v>
      </c>
      <c r="BJ388">
        <v>2</v>
      </c>
      <c r="BK388">
        <v>3</v>
      </c>
      <c r="BL388">
        <v>2</v>
      </c>
      <c r="BT388">
        <v>12</v>
      </c>
    </row>
    <row r="389" spans="2:72" x14ac:dyDescent="0.25">
      <c r="B389" s="22">
        <v>5</v>
      </c>
      <c r="C389" s="23">
        <v>515015</v>
      </c>
      <c r="D389" s="24" t="s">
        <v>422</v>
      </c>
      <c r="E389" s="25">
        <f t="shared" si="157"/>
        <v>56</v>
      </c>
      <c r="F389" s="25">
        <f>Tabela4[[#This Row],[1º ano  LP]]</f>
        <v>56</v>
      </c>
      <c r="G389" s="27">
        <f t="shared" si="158"/>
        <v>4</v>
      </c>
      <c r="H389" s="27">
        <f>Tabela4[[#This Row],[1º ano - APLICADOR LP]]</f>
        <v>4</v>
      </c>
      <c r="I389" s="25">
        <f t="shared" si="159"/>
        <v>62</v>
      </c>
      <c r="J389" s="25">
        <f t="shared" si="160"/>
        <v>62</v>
      </c>
      <c r="K389" s="27">
        <f t="shared" si="161"/>
        <v>4</v>
      </c>
      <c r="L389" s="27">
        <f t="shared" si="162"/>
        <v>4</v>
      </c>
      <c r="M389" s="25">
        <f t="shared" si="163"/>
        <v>59</v>
      </c>
      <c r="N389" s="25">
        <f t="shared" si="164"/>
        <v>59</v>
      </c>
      <c r="O389" s="27">
        <f t="shared" si="165"/>
        <v>4</v>
      </c>
      <c r="P389" s="27">
        <f t="shared" si="166"/>
        <v>4</v>
      </c>
      <c r="Q389" s="25">
        <f t="shared" si="167"/>
        <v>0</v>
      </c>
      <c r="R389" s="25">
        <f t="shared" si="168"/>
        <v>0</v>
      </c>
      <c r="S389" s="25">
        <f t="shared" si="169"/>
        <v>0</v>
      </c>
      <c r="T389" s="25">
        <f t="shared" si="170"/>
        <v>0</v>
      </c>
      <c r="U389" s="25">
        <f t="shared" si="171"/>
        <v>0</v>
      </c>
      <c r="V389" s="25">
        <f t="shared" si="172"/>
        <v>0</v>
      </c>
      <c r="W389" s="25">
        <f t="shared" si="173"/>
        <v>0</v>
      </c>
      <c r="X389" s="25">
        <f t="shared" si="174"/>
        <v>0</v>
      </c>
      <c r="Y389" s="25">
        <f t="shared" si="175"/>
        <v>0</v>
      </c>
      <c r="Z389" s="25">
        <f t="shared" si="176"/>
        <v>0</v>
      </c>
      <c r="AA389" s="25">
        <f t="shared" si="177"/>
        <v>0</v>
      </c>
      <c r="AB389" s="25">
        <f t="shared" si="178"/>
        <v>0</v>
      </c>
      <c r="AC389" s="25">
        <f t="shared" si="179"/>
        <v>0</v>
      </c>
      <c r="AD389" s="25">
        <f t="shared" si="180"/>
        <v>0</v>
      </c>
      <c r="AE389" s="25">
        <f t="shared" si="181"/>
        <v>0</v>
      </c>
      <c r="AF389" s="27">
        <f t="shared" si="182"/>
        <v>0</v>
      </c>
      <c r="AG389" s="27">
        <f t="shared" si="183"/>
        <v>0</v>
      </c>
      <c r="AH389" s="27">
        <f t="shared" si="184"/>
        <v>0</v>
      </c>
      <c r="AI389" s="27">
        <f t="shared" si="185"/>
        <v>0</v>
      </c>
      <c r="AJ389" s="27">
        <f t="shared" si="186"/>
        <v>0</v>
      </c>
      <c r="AK389" s="26">
        <f>SUM(Tabela4[[#This Row],[1º ano  LP]:[Questionário Contextual Estudante]])</f>
        <v>378</v>
      </c>
      <c r="AM389">
        <f>IFERROR(IF(VLOOKUP(Tabela4[[#This Row],[Designação]],BW:BX,2,0)="SIM",SUM(AR389:AU389)+(4*(SUM(BH389:BK389))),0),0)</f>
        <v>0</v>
      </c>
      <c r="AN389">
        <f>IFERROR(IF(VLOOKUP(Tabela4[[#This Row],[Designação]],BW:BX,2,0)="SIM",SUM(AV389:BC389)+(4*(SUM(BL389:BS389))),0),0)</f>
        <v>0</v>
      </c>
      <c r="AO389">
        <f>IFERROR(VLOOKUP(Tabela4[[#This Row],[Designação]],BW:BX,2,0),0)</f>
        <v>0</v>
      </c>
      <c r="AP389" t="str">
        <f>IF(Tabela4[[#This Row],[Designação]]=AQ389,"SIM","NÃO")</f>
        <v>SIM</v>
      </c>
      <c r="AQ389" s="38">
        <v>515015</v>
      </c>
      <c r="AR389">
        <v>48</v>
      </c>
      <c r="AS389">
        <v>54</v>
      </c>
      <c r="AT389">
        <v>51</v>
      </c>
      <c r="BD389">
        <v>153</v>
      </c>
      <c r="BF389" t="str">
        <f t="shared" si="187"/>
        <v>sim</v>
      </c>
      <c r="BG389" s="38">
        <v>515015</v>
      </c>
      <c r="BH389">
        <v>2</v>
      </c>
      <c r="BI389">
        <v>2</v>
      </c>
      <c r="BJ389">
        <v>2</v>
      </c>
      <c r="BT389">
        <v>6</v>
      </c>
    </row>
    <row r="390" spans="2:72" x14ac:dyDescent="0.25">
      <c r="B390" s="22">
        <v>5</v>
      </c>
      <c r="C390" s="23">
        <v>515016</v>
      </c>
      <c r="D390" s="24" t="s">
        <v>423</v>
      </c>
      <c r="E390" s="25">
        <f t="shared" si="157"/>
        <v>0</v>
      </c>
      <c r="F390" s="25">
        <f>Tabela4[[#This Row],[1º ano  LP]]</f>
        <v>0</v>
      </c>
      <c r="G390" s="27">
        <f t="shared" si="158"/>
        <v>0</v>
      </c>
      <c r="H390" s="27">
        <f>Tabela4[[#This Row],[1º ano - APLICADOR LP]]</f>
        <v>0</v>
      </c>
      <c r="I390" s="25">
        <f t="shared" si="159"/>
        <v>0</v>
      </c>
      <c r="J390" s="25">
        <f t="shared" si="160"/>
        <v>0</v>
      </c>
      <c r="K390" s="27">
        <f t="shared" si="161"/>
        <v>0</v>
      </c>
      <c r="L390" s="27">
        <f t="shared" si="162"/>
        <v>0</v>
      </c>
      <c r="M390" s="25">
        <f t="shared" si="163"/>
        <v>0</v>
      </c>
      <c r="N390" s="25">
        <f t="shared" si="164"/>
        <v>0</v>
      </c>
      <c r="O390" s="27">
        <f t="shared" si="165"/>
        <v>0</v>
      </c>
      <c r="P390" s="27">
        <f t="shared" si="166"/>
        <v>0</v>
      </c>
      <c r="Q390" s="25">
        <f t="shared" si="167"/>
        <v>0</v>
      </c>
      <c r="R390" s="25">
        <f t="shared" si="168"/>
        <v>0</v>
      </c>
      <c r="S390" s="25">
        <f t="shared" si="169"/>
        <v>0</v>
      </c>
      <c r="T390" s="25">
        <f t="shared" si="170"/>
        <v>0</v>
      </c>
      <c r="U390" s="25">
        <f t="shared" si="171"/>
        <v>72</v>
      </c>
      <c r="V390" s="25">
        <f t="shared" si="172"/>
        <v>72</v>
      </c>
      <c r="W390" s="25">
        <f t="shared" si="173"/>
        <v>71</v>
      </c>
      <c r="X390" s="25">
        <f t="shared" si="174"/>
        <v>71</v>
      </c>
      <c r="Y390" s="25">
        <f t="shared" si="175"/>
        <v>76</v>
      </c>
      <c r="Z390" s="25">
        <f t="shared" si="176"/>
        <v>76</v>
      </c>
      <c r="AA390" s="25">
        <f t="shared" si="177"/>
        <v>75</v>
      </c>
      <c r="AB390" s="25">
        <f t="shared" si="178"/>
        <v>75</v>
      </c>
      <c r="AC390" s="25">
        <f t="shared" si="179"/>
        <v>0</v>
      </c>
      <c r="AD390" s="25">
        <f t="shared" si="180"/>
        <v>0</v>
      </c>
      <c r="AE390" s="25">
        <f t="shared" si="181"/>
        <v>0</v>
      </c>
      <c r="AF390" s="27">
        <f t="shared" si="182"/>
        <v>0</v>
      </c>
      <c r="AG390" s="27">
        <f t="shared" si="183"/>
        <v>0</v>
      </c>
      <c r="AH390" s="27">
        <f t="shared" si="184"/>
        <v>0</v>
      </c>
      <c r="AI390" s="27">
        <f t="shared" si="185"/>
        <v>0</v>
      </c>
      <c r="AJ390" s="27">
        <f t="shared" si="186"/>
        <v>294</v>
      </c>
      <c r="AK390" s="26">
        <f>SUM(Tabela4[[#This Row],[1º ano  LP]:[Questionário Contextual Estudante]])</f>
        <v>882</v>
      </c>
      <c r="AM390">
        <f>IFERROR(IF(VLOOKUP(Tabela4[[#This Row],[Designação]],BW:BX,2,0)="SIM",SUM(AR390:AU390)+(4*(SUM(BH390:BK390))),0),0)</f>
        <v>0</v>
      </c>
      <c r="AN390">
        <f>IFERROR(IF(VLOOKUP(Tabela4[[#This Row],[Designação]],BW:BX,2,0)="SIM",SUM(AV390:BC390)+(4*(SUM(BL390:BS390))),0),0)</f>
        <v>294</v>
      </c>
      <c r="AO390" t="str">
        <f>IFERROR(VLOOKUP(Tabela4[[#This Row],[Designação]],BW:BX,2,0),0)</f>
        <v>SIM</v>
      </c>
      <c r="AP390" t="str">
        <f>IF(Tabela4[[#This Row],[Designação]]=AQ390,"SIM","NÃO")</f>
        <v>SIM</v>
      </c>
      <c r="AQ390" s="38">
        <v>515016</v>
      </c>
      <c r="AW390">
        <v>64</v>
      </c>
      <c r="AX390">
        <v>63</v>
      </c>
      <c r="AY390">
        <v>68</v>
      </c>
      <c r="AZ390">
        <v>67</v>
      </c>
      <c r="BD390">
        <v>262</v>
      </c>
      <c r="BF390" t="str">
        <f t="shared" si="187"/>
        <v>sim</v>
      </c>
      <c r="BG390" s="38">
        <v>515016</v>
      </c>
      <c r="BM390">
        <v>2</v>
      </c>
      <c r="BN390">
        <v>2</v>
      </c>
      <c r="BO390">
        <v>2</v>
      </c>
      <c r="BP390">
        <v>2</v>
      </c>
      <c r="BT390">
        <v>8</v>
      </c>
    </row>
    <row r="391" spans="2:72" x14ac:dyDescent="0.25">
      <c r="B391" s="22">
        <v>5</v>
      </c>
      <c r="C391" s="23">
        <v>515017</v>
      </c>
      <c r="D391" s="24" t="s">
        <v>424</v>
      </c>
      <c r="E391" s="25">
        <f t="shared" si="157"/>
        <v>33</v>
      </c>
      <c r="F391" s="25">
        <f>Tabela4[[#This Row],[1º ano  LP]]</f>
        <v>33</v>
      </c>
      <c r="G391" s="27">
        <f t="shared" si="158"/>
        <v>2</v>
      </c>
      <c r="H391" s="27">
        <f>Tabela4[[#This Row],[1º ano - APLICADOR LP]]</f>
        <v>2</v>
      </c>
      <c r="I391" s="25">
        <f t="shared" si="159"/>
        <v>58</v>
      </c>
      <c r="J391" s="25">
        <f t="shared" si="160"/>
        <v>58</v>
      </c>
      <c r="K391" s="27">
        <f t="shared" si="161"/>
        <v>4</v>
      </c>
      <c r="L391" s="27">
        <f t="shared" si="162"/>
        <v>4</v>
      </c>
      <c r="M391" s="25">
        <f t="shared" si="163"/>
        <v>65</v>
      </c>
      <c r="N391" s="25">
        <f t="shared" si="164"/>
        <v>65</v>
      </c>
      <c r="O391" s="27">
        <f t="shared" si="165"/>
        <v>4</v>
      </c>
      <c r="P391" s="27">
        <f t="shared" si="166"/>
        <v>4</v>
      </c>
      <c r="Q391" s="25">
        <f t="shared" si="167"/>
        <v>36</v>
      </c>
      <c r="R391" s="25">
        <f t="shared" si="168"/>
        <v>36</v>
      </c>
      <c r="S391" s="25">
        <f t="shared" si="169"/>
        <v>36</v>
      </c>
      <c r="T391" s="25">
        <f t="shared" si="170"/>
        <v>36</v>
      </c>
      <c r="U391" s="25">
        <f t="shared" si="171"/>
        <v>0</v>
      </c>
      <c r="V391" s="25">
        <f t="shared" si="172"/>
        <v>0</v>
      </c>
      <c r="W391" s="25">
        <f t="shared" si="173"/>
        <v>0</v>
      </c>
      <c r="X391" s="25">
        <f t="shared" si="174"/>
        <v>0</v>
      </c>
      <c r="Y391" s="25">
        <f t="shared" si="175"/>
        <v>0</v>
      </c>
      <c r="Z391" s="25">
        <f t="shared" si="176"/>
        <v>0</v>
      </c>
      <c r="AA391" s="25">
        <f t="shared" si="177"/>
        <v>0</v>
      </c>
      <c r="AB391" s="25">
        <f t="shared" si="178"/>
        <v>0</v>
      </c>
      <c r="AC391" s="25">
        <f t="shared" si="179"/>
        <v>0</v>
      </c>
      <c r="AD391" s="25">
        <f t="shared" si="180"/>
        <v>0</v>
      </c>
      <c r="AE391" s="25">
        <f t="shared" si="181"/>
        <v>0</v>
      </c>
      <c r="AF391" s="27">
        <f t="shared" si="182"/>
        <v>0</v>
      </c>
      <c r="AG391" s="27">
        <f t="shared" si="183"/>
        <v>0</v>
      </c>
      <c r="AH391" s="27">
        <f t="shared" si="184"/>
        <v>0</v>
      </c>
      <c r="AI391" s="27">
        <f t="shared" si="185"/>
        <v>0</v>
      </c>
      <c r="AJ391" s="27">
        <f t="shared" si="186"/>
        <v>0</v>
      </c>
      <c r="AK391" s="26">
        <f>SUM(Tabela4[[#This Row],[1º ano  LP]:[Questionário Contextual Estudante]])</f>
        <v>476</v>
      </c>
      <c r="AM391">
        <f>IFERROR(IF(VLOOKUP(Tabela4[[#This Row],[Designação]],BW:BX,2,0)="SIM",SUM(AR391:AU391)+(4*(SUM(BH391:BK391))),0),0)</f>
        <v>0</v>
      </c>
      <c r="AN391">
        <f>IFERROR(IF(VLOOKUP(Tabela4[[#This Row],[Designação]],BW:BX,2,0)="SIM",SUM(AV391:BC391)+(4*(SUM(BL391:BS391))),0),0)</f>
        <v>0</v>
      </c>
      <c r="AO391">
        <f>IFERROR(VLOOKUP(Tabela4[[#This Row],[Designação]],BW:BX,2,0),0)</f>
        <v>0</v>
      </c>
      <c r="AP391" t="str">
        <f>IF(Tabela4[[#This Row],[Designação]]=AQ391,"SIM","NÃO")</f>
        <v>SIM</v>
      </c>
      <c r="AQ391" s="38">
        <v>515017</v>
      </c>
      <c r="AR391">
        <v>29</v>
      </c>
      <c r="AS391">
        <v>50</v>
      </c>
      <c r="AT391">
        <v>57</v>
      </c>
      <c r="AU391">
        <v>32</v>
      </c>
      <c r="AV391">
        <v>32</v>
      </c>
      <c r="BD391">
        <v>200</v>
      </c>
      <c r="BF391" t="str">
        <f t="shared" si="187"/>
        <v>sim</v>
      </c>
      <c r="BG391" s="38">
        <v>515017</v>
      </c>
      <c r="BH391">
        <v>1</v>
      </c>
      <c r="BI391">
        <v>2</v>
      </c>
      <c r="BJ391">
        <v>2</v>
      </c>
      <c r="BK391">
        <v>1</v>
      </c>
      <c r="BL391">
        <v>1</v>
      </c>
      <c r="BT391">
        <v>7</v>
      </c>
    </row>
    <row r="392" spans="2:72" x14ac:dyDescent="0.25">
      <c r="B392" s="22">
        <v>5</v>
      </c>
      <c r="C392" s="23">
        <v>515018</v>
      </c>
      <c r="D392" s="24" t="s">
        <v>425</v>
      </c>
      <c r="E392" s="25">
        <f t="shared" si="157"/>
        <v>96</v>
      </c>
      <c r="F392" s="25">
        <f>Tabela4[[#This Row],[1º ano  LP]]</f>
        <v>96</v>
      </c>
      <c r="G392" s="27">
        <f t="shared" si="158"/>
        <v>6</v>
      </c>
      <c r="H392" s="27">
        <f>Tabela4[[#This Row],[1º ano - APLICADOR LP]]</f>
        <v>6</v>
      </c>
      <c r="I392" s="25">
        <f t="shared" si="159"/>
        <v>108</v>
      </c>
      <c r="J392" s="25">
        <f t="shared" si="160"/>
        <v>108</v>
      </c>
      <c r="K392" s="27">
        <f t="shared" si="161"/>
        <v>6</v>
      </c>
      <c r="L392" s="27">
        <f t="shared" si="162"/>
        <v>6</v>
      </c>
      <c r="M392" s="25">
        <f t="shared" si="163"/>
        <v>100</v>
      </c>
      <c r="N392" s="25">
        <f t="shared" si="164"/>
        <v>100</v>
      </c>
      <c r="O392" s="27">
        <f t="shared" si="165"/>
        <v>6</v>
      </c>
      <c r="P392" s="27">
        <f t="shared" si="166"/>
        <v>6</v>
      </c>
      <c r="Q392" s="25">
        <f t="shared" si="167"/>
        <v>96</v>
      </c>
      <c r="R392" s="25">
        <f t="shared" si="168"/>
        <v>96</v>
      </c>
      <c r="S392" s="25">
        <f t="shared" si="169"/>
        <v>78</v>
      </c>
      <c r="T392" s="25">
        <f t="shared" si="170"/>
        <v>78</v>
      </c>
      <c r="U392" s="25">
        <f t="shared" si="171"/>
        <v>0</v>
      </c>
      <c r="V392" s="25">
        <f t="shared" si="172"/>
        <v>0</v>
      </c>
      <c r="W392" s="25">
        <f t="shared" si="173"/>
        <v>0</v>
      </c>
      <c r="X392" s="25">
        <f t="shared" si="174"/>
        <v>0</v>
      </c>
      <c r="Y392" s="25">
        <f t="shared" si="175"/>
        <v>0</v>
      </c>
      <c r="Z392" s="25">
        <f t="shared" si="176"/>
        <v>0</v>
      </c>
      <c r="AA392" s="25">
        <f t="shared" si="177"/>
        <v>0</v>
      </c>
      <c r="AB392" s="25">
        <f t="shared" si="178"/>
        <v>0</v>
      </c>
      <c r="AC392" s="25">
        <f t="shared" si="179"/>
        <v>0</v>
      </c>
      <c r="AD392" s="25">
        <f t="shared" si="180"/>
        <v>0</v>
      </c>
      <c r="AE392" s="25">
        <f t="shared" si="181"/>
        <v>0</v>
      </c>
      <c r="AF392" s="27">
        <f t="shared" si="182"/>
        <v>0</v>
      </c>
      <c r="AG392" s="27">
        <f t="shared" si="183"/>
        <v>0</v>
      </c>
      <c r="AH392" s="27">
        <f t="shared" si="184"/>
        <v>0</v>
      </c>
      <c r="AI392" s="27">
        <f t="shared" si="185"/>
        <v>0</v>
      </c>
      <c r="AJ392" s="27">
        <f t="shared" si="186"/>
        <v>0</v>
      </c>
      <c r="AK392" s="26">
        <f>SUM(Tabela4[[#This Row],[1º ano  LP]:[Questionário Contextual Estudante]])</f>
        <v>992</v>
      </c>
      <c r="AM392">
        <f>IFERROR(IF(VLOOKUP(Tabela4[[#This Row],[Designação]],BW:BX,2,0)="SIM",SUM(AR392:AU392)+(4*(SUM(BH392:BK392))),0),0)</f>
        <v>0</v>
      </c>
      <c r="AN392">
        <f>IFERROR(IF(VLOOKUP(Tabela4[[#This Row],[Designação]],BW:BX,2,0)="SIM",SUM(AV392:BC392)+(4*(SUM(BL392:BS392))),0),0)</f>
        <v>0</v>
      </c>
      <c r="AO392">
        <f>IFERROR(VLOOKUP(Tabela4[[#This Row],[Designação]],BW:BX,2,0),0)</f>
        <v>0</v>
      </c>
      <c r="AP392" t="str">
        <f>IF(Tabela4[[#This Row],[Designação]]=AQ392,"SIM","NÃO")</f>
        <v>SIM</v>
      </c>
      <c r="AQ392" s="38">
        <v>515018</v>
      </c>
      <c r="AR392">
        <v>84</v>
      </c>
      <c r="AS392">
        <v>96</v>
      </c>
      <c r="AT392">
        <v>88</v>
      </c>
      <c r="AU392">
        <v>84</v>
      </c>
      <c r="AV392">
        <v>70</v>
      </c>
      <c r="BD392">
        <v>422</v>
      </c>
      <c r="BF392" t="str">
        <f t="shared" si="187"/>
        <v>sim</v>
      </c>
      <c r="BG392" s="38">
        <v>515018</v>
      </c>
      <c r="BH392">
        <v>3</v>
      </c>
      <c r="BI392">
        <v>3</v>
      </c>
      <c r="BJ392">
        <v>3</v>
      </c>
      <c r="BK392">
        <v>3</v>
      </c>
      <c r="BL392">
        <v>2</v>
      </c>
      <c r="BT392">
        <v>14</v>
      </c>
    </row>
    <row r="393" spans="2:72" x14ac:dyDescent="0.25">
      <c r="B393" s="22">
        <v>5</v>
      </c>
      <c r="C393" s="23">
        <v>515019</v>
      </c>
      <c r="D393" s="24" t="s">
        <v>426</v>
      </c>
      <c r="E393" s="25">
        <f t="shared" ref="E393:E456" si="188">AR393+(4*BH393)</f>
        <v>29</v>
      </c>
      <c r="F393" s="25">
        <f>Tabela4[[#This Row],[1º ano  LP]]</f>
        <v>29</v>
      </c>
      <c r="G393" s="27">
        <f t="shared" ref="G393:G456" si="189">BH393*2</f>
        <v>2</v>
      </c>
      <c r="H393" s="27">
        <f>Tabela4[[#This Row],[1º ano - APLICADOR LP]]</f>
        <v>2</v>
      </c>
      <c r="I393" s="25">
        <f t="shared" ref="I393:I456" si="190">AS393+(4*BI393)</f>
        <v>44</v>
      </c>
      <c r="J393" s="25">
        <f t="shared" ref="J393:J456" si="191">I393</f>
        <v>44</v>
      </c>
      <c r="K393" s="27">
        <f t="shared" ref="K393:K456" si="192">BI393*2</f>
        <v>4</v>
      </c>
      <c r="L393" s="27">
        <f t="shared" ref="L393:L456" si="193">K393</f>
        <v>4</v>
      </c>
      <c r="M393" s="25">
        <f t="shared" ref="M393:M456" si="194">AT393+(4*BJ393)</f>
        <v>53</v>
      </c>
      <c r="N393" s="25">
        <f t="shared" ref="N393:N456" si="195">M393</f>
        <v>53</v>
      </c>
      <c r="O393" s="27">
        <f t="shared" ref="O393:O456" si="196">BJ393*2</f>
        <v>4</v>
      </c>
      <c r="P393" s="27">
        <f t="shared" ref="P393:P456" si="197">O393</f>
        <v>4</v>
      </c>
      <c r="Q393" s="25">
        <f t="shared" ref="Q393:Q456" si="198">AU393+(4*BK393)</f>
        <v>50</v>
      </c>
      <c r="R393" s="25">
        <f t="shared" ref="R393:R456" si="199">Q393</f>
        <v>50</v>
      </c>
      <c r="S393" s="25">
        <f t="shared" ref="S393:S456" si="200">AV393+(4*BL393)</f>
        <v>49</v>
      </c>
      <c r="T393" s="25">
        <f t="shared" ref="T393:T456" si="201">S393</f>
        <v>49</v>
      </c>
      <c r="U393" s="25">
        <f t="shared" ref="U393:U456" si="202">AW393+(4*BM393)</f>
        <v>0</v>
      </c>
      <c r="V393" s="25">
        <f t="shared" ref="V393:V456" si="203">U393</f>
        <v>0</v>
      </c>
      <c r="W393" s="25">
        <f t="shared" ref="W393:W456" si="204">AX393+(4*BN393)</f>
        <v>0</v>
      </c>
      <c r="X393" s="25">
        <f t="shared" ref="X393:X456" si="205">W393</f>
        <v>0</v>
      </c>
      <c r="Y393" s="25">
        <f t="shared" ref="Y393:Y456" si="206">AY393+(4*BO393)</f>
        <v>0</v>
      </c>
      <c r="Z393" s="25">
        <f t="shared" ref="Z393:Z456" si="207">Y393</f>
        <v>0</v>
      </c>
      <c r="AA393" s="25">
        <f t="shared" ref="AA393:AA456" si="208">AZ393+(4*BP393)</f>
        <v>0</v>
      </c>
      <c r="AB393" s="25">
        <f t="shared" ref="AB393:AB456" si="209">AA393</f>
        <v>0</v>
      </c>
      <c r="AC393" s="25">
        <f t="shared" ref="AC393:AC456" si="210">BA393+(4*BQ393)</f>
        <v>0</v>
      </c>
      <c r="AD393" s="25">
        <f t="shared" ref="AD393:AD456" si="211">AC393</f>
        <v>0</v>
      </c>
      <c r="AE393" s="25">
        <f t="shared" ref="AE393:AE456" si="212">BB393+(4*BR393)</f>
        <v>0</v>
      </c>
      <c r="AF393" s="27">
        <f t="shared" ref="AF393:AF456" si="213">AE393</f>
        <v>0</v>
      </c>
      <c r="AG393" s="27">
        <f t="shared" ref="AG393:AG456" si="214">BC393+(4*BS393)</f>
        <v>0</v>
      </c>
      <c r="AH393" s="27">
        <f t="shared" ref="AH393:AH456" si="215">AG393</f>
        <v>0</v>
      </c>
      <c r="AI393" s="27">
        <f t="shared" ref="AI393:AI456" si="216">AM393</f>
        <v>0</v>
      </c>
      <c r="AJ393" s="27">
        <f t="shared" ref="AJ393:AJ456" si="217">AN393</f>
        <v>0</v>
      </c>
      <c r="AK393" s="26">
        <f>SUM(Tabela4[[#This Row],[1º ano  LP]:[Questionário Contextual Estudante]])</f>
        <v>470</v>
      </c>
      <c r="AM393">
        <f>IFERROR(IF(VLOOKUP(Tabela4[[#This Row],[Designação]],BW:BX,2,0)="SIM",SUM(AR393:AU393)+(4*(SUM(BH393:BK393))),0),0)</f>
        <v>0</v>
      </c>
      <c r="AN393">
        <f>IFERROR(IF(VLOOKUP(Tabela4[[#This Row],[Designação]],BW:BX,2,0)="SIM",SUM(AV393:BC393)+(4*(SUM(BL393:BS393))),0),0)</f>
        <v>0</v>
      </c>
      <c r="AO393">
        <f>IFERROR(VLOOKUP(Tabela4[[#This Row],[Designação]],BW:BX,2,0),0)</f>
        <v>0</v>
      </c>
      <c r="AP393" t="str">
        <f>IF(Tabela4[[#This Row],[Designação]]=AQ393,"SIM","NÃO")</f>
        <v>SIM</v>
      </c>
      <c r="AQ393" s="38">
        <v>515019</v>
      </c>
      <c r="AR393">
        <v>25</v>
      </c>
      <c r="AS393">
        <v>36</v>
      </c>
      <c r="AT393">
        <v>45</v>
      </c>
      <c r="AU393">
        <v>42</v>
      </c>
      <c r="AV393">
        <v>41</v>
      </c>
      <c r="BD393">
        <v>189</v>
      </c>
      <c r="BF393" t="str">
        <f t="shared" ref="BF393:BF456" si="218">IF(AQ393=BG393,"sim","não")</f>
        <v>sim</v>
      </c>
      <c r="BG393" s="38">
        <v>515019</v>
      </c>
      <c r="BH393">
        <v>1</v>
      </c>
      <c r="BI393">
        <v>2</v>
      </c>
      <c r="BJ393">
        <v>2</v>
      </c>
      <c r="BK393">
        <v>2</v>
      </c>
      <c r="BL393">
        <v>2</v>
      </c>
      <c r="BT393">
        <v>9</v>
      </c>
    </row>
    <row r="394" spans="2:72" x14ac:dyDescent="0.25">
      <c r="B394" s="22">
        <v>5</v>
      </c>
      <c r="C394" s="23">
        <v>515020</v>
      </c>
      <c r="D394" s="24" t="s">
        <v>427</v>
      </c>
      <c r="E394" s="25">
        <f t="shared" si="188"/>
        <v>0</v>
      </c>
      <c r="F394" s="25">
        <f>Tabela4[[#This Row],[1º ano  LP]]</f>
        <v>0</v>
      </c>
      <c r="G394" s="27">
        <f t="shared" si="189"/>
        <v>0</v>
      </c>
      <c r="H394" s="27">
        <f>Tabela4[[#This Row],[1º ano - APLICADOR LP]]</f>
        <v>0</v>
      </c>
      <c r="I394" s="25">
        <f t="shared" si="190"/>
        <v>0</v>
      </c>
      <c r="J394" s="25">
        <f t="shared" si="191"/>
        <v>0</v>
      </c>
      <c r="K394" s="27">
        <f t="shared" si="192"/>
        <v>0</v>
      </c>
      <c r="L394" s="27">
        <f t="shared" si="193"/>
        <v>0</v>
      </c>
      <c r="M394" s="25">
        <f t="shared" si="194"/>
        <v>0</v>
      </c>
      <c r="N394" s="25">
        <f t="shared" si="195"/>
        <v>0</v>
      </c>
      <c r="O394" s="27">
        <f t="shared" si="196"/>
        <v>0</v>
      </c>
      <c r="P394" s="27">
        <f t="shared" si="197"/>
        <v>0</v>
      </c>
      <c r="Q394" s="25">
        <f t="shared" si="198"/>
        <v>0</v>
      </c>
      <c r="R394" s="25">
        <f t="shared" si="199"/>
        <v>0</v>
      </c>
      <c r="S394" s="25">
        <f t="shared" si="200"/>
        <v>0</v>
      </c>
      <c r="T394" s="25">
        <f t="shared" si="201"/>
        <v>0</v>
      </c>
      <c r="U394" s="25">
        <f t="shared" si="202"/>
        <v>91</v>
      </c>
      <c r="V394" s="25">
        <f t="shared" si="203"/>
        <v>91</v>
      </c>
      <c r="W394" s="25">
        <f t="shared" si="204"/>
        <v>58</v>
      </c>
      <c r="X394" s="25">
        <f t="shared" si="205"/>
        <v>58</v>
      </c>
      <c r="Y394" s="25">
        <f t="shared" si="206"/>
        <v>75</v>
      </c>
      <c r="Z394" s="25">
        <f t="shared" si="207"/>
        <v>75</v>
      </c>
      <c r="AA394" s="25">
        <f t="shared" si="208"/>
        <v>43</v>
      </c>
      <c r="AB394" s="25">
        <f t="shared" si="209"/>
        <v>43</v>
      </c>
      <c r="AC394" s="25">
        <f t="shared" si="210"/>
        <v>0</v>
      </c>
      <c r="AD394" s="25">
        <f t="shared" si="211"/>
        <v>0</v>
      </c>
      <c r="AE394" s="25">
        <f t="shared" si="212"/>
        <v>0</v>
      </c>
      <c r="AF394" s="27">
        <f t="shared" si="213"/>
        <v>0</v>
      </c>
      <c r="AG394" s="27">
        <f t="shared" si="214"/>
        <v>0</v>
      </c>
      <c r="AH394" s="27">
        <f t="shared" si="215"/>
        <v>0</v>
      </c>
      <c r="AI394" s="27">
        <f t="shared" si="216"/>
        <v>0</v>
      </c>
      <c r="AJ394" s="27">
        <f t="shared" si="217"/>
        <v>0</v>
      </c>
      <c r="AK394" s="26">
        <f>SUM(Tabela4[[#This Row],[1º ano  LP]:[Questionário Contextual Estudante]])</f>
        <v>534</v>
      </c>
      <c r="AM394">
        <f>IFERROR(IF(VLOOKUP(Tabela4[[#This Row],[Designação]],BW:BX,2,0)="SIM",SUM(AR394:AU394)+(4*(SUM(BH394:BK394))),0),0)</f>
        <v>0</v>
      </c>
      <c r="AN394">
        <f>IFERROR(IF(VLOOKUP(Tabela4[[#This Row],[Designação]],BW:BX,2,0)="SIM",SUM(AV394:BC394)+(4*(SUM(BL394:BS394))),0),0)</f>
        <v>0</v>
      </c>
      <c r="AO394">
        <f>IFERROR(VLOOKUP(Tabela4[[#This Row],[Designação]],BW:BX,2,0),0)</f>
        <v>0</v>
      </c>
      <c r="AP394" t="str">
        <f>IF(Tabela4[[#This Row],[Designação]]=AQ394,"SIM","NÃO")</f>
        <v>SIM</v>
      </c>
      <c r="AQ394" s="38">
        <v>515020</v>
      </c>
      <c r="AW394">
        <v>79</v>
      </c>
      <c r="AX394">
        <v>50</v>
      </c>
      <c r="AY394">
        <v>67</v>
      </c>
      <c r="AZ394">
        <v>39</v>
      </c>
      <c r="BD394">
        <v>235</v>
      </c>
      <c r="BF394" t="str">
        <f t="shared" si="218"/>
        <v>sim</v>
      </c>
      <c r="BG394" s="38">
        <v>515020</v>
      </c>
      <c r="BM394">
        <v>3</v>
      </c>
      <c r="BN394">
        <v>2</v>
      </c>
      <c r="BO394">
        <v>2</v>
      </c>
      <c r="BP394">
        <v>1</v>
      </c>
      <c r="BT394">
        <v>8</v>
      </c>
    </row>
    <row r="395" spans="2:72" x14ac:dyDescent="0.25">
      <c r="B395" s="22">
        <v>5</v>
      </c>
      <c r="C395" s="23">
        <v>515021</v>
      </c>
      <c r="D395" s="24" t="s">
        <v>428</v>
      </c>
      <c r="E395" s="25">
        <f t="shared" si="188"/>
        <v>55</v>
      </c>
      <c r="F395" s="25">
        <f>Tabela4[[#This Row],[1º ano  LP]]</f>
        <v>55</v>
      </c>
      <c r="G395" s="27">
        <f t="shared" si="189"/>
        <v>4</v>
      </c>
      <c r="H395" s="27">
        <f>Tabela4[[#This Row],[1º ano - APLICADOR LP]]</f>
        <v>4</v>
      </c>
      <c r="I395" s="25">
        <f t="shared" si="190"/>
        <v>60</v>
      </c>
      <c r="J395" s="25">
        <f t="shared" si="191"/>
        <v>60</v>
      </c>
      <c r="K395" s="27">
        <f t="shared" si="192"/>
        <v>4</v>
      </c>
      <c r="L395" s="27">
        <f t="shared" si="193"/>
        <v>4</v>
      </c>
      <c r="M395" s="25">
        <f t="shared" si="194"/>
        <v>68</v>
      </c>
      <c r="N395" s="25">
        <f t="shared" si="195"/>
        <v>68</v>
      </c>
      <c r="O395" s="27">
        <f t="shared" si="196"/>
        <v>4</v>
      </c>
      <c r="P395" s="27">
        <f t="shared" si="197"/>
        <v>4</v>
      </c>
      <c r="Q395" s="25">
        <f t="shared" si="198"/>
        <v>69</v>
      </c>
      <c r="R395" s="25">
        <f t="shared" si="199"/>
        <v>69</v>
      </c>
      <c r="S395" s="25">
        <f t="shared" si="200"/>
        <v>69</v>
      </c>
      <c r="T395" s="25">
        <f t="shared" si="201"/>
        <v>69</v>
      </c>
      <c r="U395" s="25">
        <f t="shared" si="202"/>
        <v>112</v>
      </c>
      <c r="V395" s="25">
        <f t="shared" si="203"/>
        <v>112</v>
      </c>
      <c r="W395" s="25">
        <f t="shared" si="204"/>
        <v>88</v>
      </c>
      <c r="X395" s="25">
        <f t="shared" si="205"/>
        <v>88</v>
      </c>
      <c r="Y395" s="25">
        <f t="shared" si="206"/>
        <v>70</v>
      </c>
      <c r="Z395" s="25">
        <f t="shared" si="207"/>
        <v>70</v>
      </c>
      <c r="AA395" s="25">
        <f t="shared" si="208"/>
        <v>86</v>
      </c>
      <c r="AB395" s="25">
        <f t="shared" si="209"/>
        <v>86</v>
      </c>
      <c r="AC395" s="25">
        <f t="shared" si="210"/>
        <v>0</v>
      </c>
      <c r="AD395" s="25">
        <f t="shared" si="211"/>
        <v>0</v>
      </c>
      <c r="AE395" s="25">
        <f t="shared" si="212"/>
        <v>0</v>
      </c>
      <c r="AF395" s="27">
        <f t="shared" si="213"/>
        <v>0</v>
      </c>
      <c r="AG395" s="27">
        <f t="shared" si="214"/>
        <v>0</v>
      </c>
      <c r="AH395" s="27">
        <f t="shared" si="215"/>
        <v>0</v>
      </c>
      <c r="AI395" s="27">
        <f t="shared" si="216"/>
        <v>0</v>
      </c>
      <c r="AJ395" s="27">
        <f t="shared" si="217"/>
        <v>0</v>
      </c>
      <c r="AK395" s="26">
        <f>SUM(Tabela4[[#This Row],[1º ano  LP]:[Questionário Contextual Estudante]])</f>
        <v>1378</v>
      </c>
      <c r="AM395">
        <f>IFERROR(IF(VLOOKUP(Tabela4[[#This Row],[Designação]],BW:BX,2,0)="SIM",SUM(AR395:AU395)+(4*(SUM(BH395:BK395))),0),0)</f>
        <v>0</v>
      </c>
      <c r="AN395">
        <f>IFERROR(IF(VLOOKUP(Tabela4[[#This Row],[Designação]],BW:BX,2,0)="SIM",SUM(AV395:BC395)+(4*(SUM(BL395:BS395))),0),0)</f>
        <v>0</v>
      </c>
      <c r="AO395">
        <f>IFERROR(VLOOKUP(Tabela4[[#This Row],[Designação]],BW:BX,2,0),0)</f>
        <v>0</v>
      </c>
      <c r="AP395" t="str">
        <f>IF(Tabela4[[#This Row],[Designação]]=AQ395,"SIM","NÃO")</f>
        <v>SIM</v>
      </c>
      <c r="AQ395" s="38">
        <v>515021</v>
      </c>
      <c r="AR395">
        <v>47</v>
      </c>
      <c r="AS395">
        <v>52</v>
      </c>
      <c r="AT395">
        <v>60</v>
      </c>
      <c r="AU395">
        <v>61</v>
      </c>
      <c r="AV395">
        <v>61</v>
      </c>
      <c r="AW395">
        <v>100</v>
      </c>
      <c r="AX395">
        <v>80</v>
      </c>
      <c r="AY395">
        <v>62</v>
      </c>
      <c r="AZ395">
        <v>78</v>
      </c>
      <c r="BD395">
        <v>601</v>
      </c>
      <c r="BF395" t="str">
        <f t="shared" si="218"/>
        <v>sim</v>
      </c>
      <c r="BG395" s="38">
        <v>515021</v>
      </c>
      <c r="BH395">
        <v>2</v>
      </c>
      <c r="BI395">
        <v>2</v>
      </c>
      <c r="BJ395">
        <v>2</v>
      </c>
      <c r="BK395">
        <v>2</v>
      </c>
      <c r="BL395">
        <v>2</v>
      </c>
      <c r="BM395">
        <v>3</v>
      </c>
      <c r="BN395">
        <v>2</v>
      </c>
      <c r="BO395">
        <v>2</v>
      </c>
      <c r="BP395">
        <v>2</v>
      </c>
      <c r="BT395">
        <v>19</v>
      </c>
    </row>
    <row r="396" spans="2:72" x14ac:dyDescent="0.25">
      <c r="B396" s="22">
        <v>5</v>
      </c>
      <c r="C396" s="23">
        <v>515022</v>
      </c>
      <c r="D396" s="24" t="s">
        <v>429</v>
      </c>
      <c r="E396" s="25">
        <f t="shared" si="188"/>
        <v>0</v>
      </c>
      <c r="F396" s="25">
        <f>Tabela4[[#This Row],[1º ano  LP]]</f>
        <v>0</v>
      </c>
      <c r="G396" s="27">
        <f t="shared" si="189"/>
        <v>0</v>
      </c>
      <c r="H396" s="27">
        <f>Tabela4[[#This Row],[1º ano - APLICADOR LP]]</f>
        <v>0</v>
      </c>
      <c r="I396" s="25">
        <f t="shared" si="190"/>
        <v>0</v>
      </c>
      <c r="J396" s="25">
        <f t="shared" si="191"/>
        <v>0</v>
      </c>
      <c r="K396" s="27">
        <f t="shared" si="192"/>
        <v>0</v>
      </c>
      <c r="L396" s="27">
        <f t="shared" si="193"/>
        <v>0</v>
      </c>
      <c r="M396" s="25">
        <f t="shared" si="194"/>
        <v>0</v>
      </c>
      <c r="N396" s="25">
        <f t="shared" si="195"/>
        <v>0</v>
      </c>
      <c r="O396" s="27">
        <f t="shared" si="196"/>
        <v>0</v>
      </c>
      <c r="P396" s="27">
        <f t="shared" si="197"/>
        <v>0</v>
      </c>
      <c r="Q396" s="25">
        <f t="shared" si="198"/>
        <v>52</v>
      </c>
      <c r="R396" s="25">
        <f t="shared" si="199"/>
        <v>52</v>
      </c>
      <c r="S396" s="25">
        <f t="shared" si="200"/>
        <v>63</v>
      </c>
      <c r="T396" s="25">
        <f t="shared" si="201"/>
        <v>63</v>
      </c>
      <c r="U396" s="25">
        <f t="shared" si="202"/>
        <v>112</v>
      </c>
      <c r="V396" s="25">
        <f t="shared" si="203"/>
        <v>112</v>
      </c>
      <c r="W396" s="25">
        <f t="shared" si="204"/>
        <v>123</v>
      </c>
      <c r="X396" s="25">
        <f t="shared" si="205"/>
        <v>123</v>
      </c>
      <c r="Y396" s="25">
        <f t="shared" si="206"/>
        <v>86</v>
      </c>
      <c r="Z396" s="25">
        <f t="shared" si="207"/>
        <v>86</v>
      </c>
      <c r="AA396" s="25">
        <f t="shared" si="208"/>
        <v>87</v>
      </c>
      <c r="AB396" s="25">
        <f t="shared" si="209"/>
        <v>87</v>
      </c>
      <c r="AC396" s="25">
        <f t="shared" si="210"/>
        <v>0</v>
      </c>
      <c r="AD396" s="25">
        <f t="shared" si="211"/>
        <v>0</v>
      </c>
      <c r="AE396" s="25">
        <f t="shared" si="212"/>
        <v>29</v>
      </c>
      <c r="AF396" s="27">
        <f t="shared" si="213"/>
        <v>29</v>
      </c>
      <c r="AG396" s="27">
        <f t="shared" si="214"/>
        <v>0</v>
      </c>
      <c r="AH396" s="27">
        <f t="shared" si="215"/>
        <v>0</v>
      </c>
      <c r="AI396" s="27">
        <f t="shared" si="216"/>
        <v>0</v>
      </c>
      <c r="AJ396" s="27">
        <f t="shared" si="217"/>
        <v>0</v>
      </c>
      <c r="AK396" s="26">
        <f>SUM(Tabela4[[#This Row],[1º ano  LP]:[Questionário Contextual Estudante]])</f>
        <v>1104</v>
      </c>
      <c r="AM396">
        <f>IFERROR(IF(VLOOKUP(Tabela4[[#This Row],[Designação]],BW:BX,2,0)="SIM",SUM(AR396:AU396)+(4*(SUM(BH396:BK396))),0),0)</f>
        <v>0</v>
      </c>
      <c r="AN396">
        <f>IFERROR(IF(VLOOKUP(Tabela4[[#This Row],[Designação]],BW:BX,2,0)="SIM",SUM(AV396:BC396)+(4*(SUM(BL396:BS396))),0),0)</f>
        <v>0</v>
      </c>
      <c r="AO396">
        <f>IFERROR(VLOOKUP(Tabela4[[#This Row],[Designação]],BW:BX,2,0),0)</f>
        <v>0</v>
      </c>
      <c r="AP396" t="str">
        <f>IF(Tabela4[[#This Row],[Designação]]=AQ396,"SIM","NÃO")</f>
        <v>SIM</v>
      </c>
      <c r="AQ396" s="38">
        <v>515022</v>
      </c>
      <c r="AU396">
        <v>44</v>
      </c>
      <c r="AV396">
        <v>55</v>
      </c>
      <c r="AW396">
        <v>100</v>
      </c>
      <c r="AX396">
        <v>111</v>
      </c>
      <c r="AY396">
        <v>78</v>
      </c>
      <c r="AZ396">
        <v>79</v>
      </c>
      <c r="BB396">
        <v>25</v>
      </c>
      <c r="BD396">
        <v>492</v>
      </c>
      <c r="BF396" t="str">
        <f t="shared" si="218"/>
        <v>sim</v>
      </c>
      <c r="BG396" s="38">
        <v>515022</v>
      </c>
      <c r="BK396">
        <v>2</v>
      </c>
      <c r="BL396">
        <v>2</v>
      </c>
      <c r="BM396">
        <v>3</v>
      </c>
      <c r="BN396">
        <v>3</v>
      </c>
      <c r="BO396">
        <v>2</v>
      </c>
      <c r="BP396">
        <v>2</v>
      </c>
      <c r="BR396">
        <v>1</v>
      </c>
      <c r="BT396">
        <v>15</v>
      </c>
    </row>
    <row r="397" spans="2:72" x14ac:dyDescent="0.25">
      <c r="B397" s="22">
        <v>5</v>
      </c>
      <c r="C397" s="23">
        <v>515023</v>
      </c>
      <c r="D397" s="24" t="s">
        <v>430</v>
      </c>
      <c r="E397" s="25">
        <f t="shared" si="188"/>
        <v>67</v>
      </c>
      <c r="F397" s="25">
        <f>Tabela4[[#This Row],[1º ano  LP]]</f>
        <v>67</v>
      </c>
      <c r="G397" s="27">
        <f t="shared" si="189"/>
        <v>4</v>
      </c>
      <c r="H397" s="27">
        <f>Tabela4[[#This Row],[1º ano - APLICADOR LP]]</f>
        <v>4</v>
      </c>
      <c r="I397" s="25">
        <f t="shared" si="190"/>
        <v>98</v>
      </c>
      <c r="J397" s="25">
        <f t="shared" si="191"/>
        <v>98</v>
      </c>
      <c r="K397" s="27">
        <f t="shared" si="192"/>
        <v>6</v>
      </c>
      <c r="L397" s="27">
        <f t="shared" si="193"/>
        <v>6</v>
      </c>
      <c r="M397" s="25">
        <f t="shared" si="194"/>
        <v>94</v>
      </c>
      <c r="N397" s="25">
        <f t="shared" si="195"/>
        <v>94</v>
      </c>
      <c r="O397" s="27">
        <f t="shared" si="196"/>
        <v>6</v>
      </c>
      <c r="P397" s="27">
        <f t="shared" si="197"/>
        <v>6</v>
      </c>
      <c r="Q397" s="25">
        <f t="shared" si="198"/>
        <v>89</v>
      </c>
      <c r="R397" s="25">
        <f t="shared" si="199"/>
        <v>89</v>
      </c>
      <c r="S397" s="25">
        <f t="shared" si="200"/>
        <v>106</v>
      </c>
      <c r="T397" s="25">
        <f t="shared" si="201"/>
        <v>106</v>
      </c>
      <c r="U397" s="25">
        <f t="shared" si="202"/>
        <v>114</v>
      </c>
      <c r="V397" s="25">
        <f t="shared" si="203"/>
        <v>114</v>
      </c>
      <c r="W397" s="25">
        <f t="shared" si="204"/>
        <v>108</v>
      </c>
      <c r="X397" s="25">
        <f t="shared" si="205"/>
        <v>108</v>
      </c>
      <c r="Y397" s="25">
        <f t="shared" si="206"/>
        <v>110</v>
      </c>
      <c r="Z397" s="25">
        <f t="shared" si="207"/>
        <v>110</v>
      </c>
      <c r="AA397" s="25">
        <f t="shared" si="208"/>
        <v>87</v>
      </c>
      <c r="AB397" s="25">
        <f t="shared" si="209"/>
        <v>87</v>
      </c>
      <c r="AC397" s="25">
        <f t="shared" si="210"/>
        <v>0</v>
      </c>
      <c r="AD397" s="25">
        <f t="shared" si="211"/>
        <v>0</v>
      </c>
      <c r="AE397" s="25">
        <f t="shared" si="212"/>
        <v>0</v>
      </c>
      <c r="AF397" s="27">
        <f t="shared" si="213"/>
        <v>0</v>
      </c>
      <c r="AG397" s="27">
        <f t="shared" si="214"/>
        <v>0</v>
      </c>
      <c r="AH397" s="27">
        <f t="shared" si="215"/>
        <v>0</v>
      </c>
      <c r="AI397" s="27">
        <f t="shared" si="216"/>
        <v>0</v>
      </c>
      <c r="AJ397" s="27">
        <f t="shared" si="217"/>
        <v>0</v>
      </c>
      <c r="AK397" s="26">
        <f>SUM(Tabela4[[#This Row],[1º ano  LP]:[Questionário Contextual Estudante]])</f>
        <v>1778</v>
      </c>
      <c r="AM397">
        <f>IFERROR(IF(VLOOKUP(Tabela4[[#This Row],[Designação]],BW:BX,2,0)="SIM",SUM(AR397:AU397)+(4*(SUM(BH397:BK397))),0),0)</f>
        <v>0</v>
      </c>
      <c r="AN397">
        <f>IFERROR(IF(VLOOKUP(Tabela4[[#This Row],[Designação]],BW:BX,2,0)="SIM",SUM(AV397:BC397)+(4*(SUM(BL397:BS397))),0),0)</f>
        <v>0</v>
      </c>
      <c r="AO397">
        <f>IFERROR(VLOOKUP(Tabela4[[#This Row],[Designação]],BW:BX,2,0),0)</f>
        <v>0</v>
      </c>
      <c r="AP397" t="str">
        <f>IF(Tabela4[[#This Row],[Designação]]=AQ397,"SIM","NÃO")</f>
        <v>SIM</v>
      </c>
      <c r="AQ397" s="38">
        <v>515023</v>
      </c>
      <c r="AR397">
        <v>59</v>
      </c>
      <c r="AS397">
        <v>86</v>
      </c>
      <c r="AT397">
        <v>82</v>
      </c>
      <c r="AU397">
        <v>77</v>
      </c>
      <c r="AV397">
        <v>94</v>
      </c>
      <c r="AW397">
        <v>102</v>
      </c>
      <c r="AX397">
        <v>96</v>
      </c>
      <c r="AY397">
        <v>98</v>
      </c>
      <c r="AZ397">
        <v>79</v>
      </c>
      <c r="BD397">
        <v>773</v>
      </c>
      <c r="BF397" t="str">
        <f t="shared" si="218"/>
        <v>sim</v>
      </c>
      <c r="BG397" s="38">
        <v>515023</v>
      </c>
      <c r="BH397">
        <v>2</v>
      </c>
      <c r="BI397">
        <v>3</v>
      </c>
      <c r="BJ397">
        <v>3</v>
      </c>
      <c r="BK397">
        <v>3</v>
      </c>
      <c r="BL397">
        <v>3</v>
      </c>
      <c r="BM397">
        <v>3</v>
      </c>
      <c r="BN397">
        <v>3</v>
      </c>
      <c r="BO397">
        <v>3</v>
      </c>
      <c r="BP397">
        <v>2</v>
      </c>
      <c r="BT397">
        <v>25</v>
      </c>
    </row>
    <row r="398" spans="2:72" x14ac:dyDescent="0.25">
      <c r="B398" s="22">
        <v>5</v>
      </c>
      <c r="C398" s="23">
        <v>515024</v>
      </c>
      <c r="D398" s="24" t="s">
        <v>431</v>
      </c>
      <c r="E398" s="25">
        <f t="shared" si="188"/>
        <v>61</v>
      </c>
      <c r="F398" s="25">
        <f>Tabela4[[#This Row],[1º ano  LP]]</f>
        <v>61</v>
      </c>
      <c r="G398" s="27">
        <f t="shared" si="189"/>
        <v>4</v>
      </c>
      <c r="H398" s="27">
        <f>Tabela4[[#This Row],[1º ano - APLICADOR LP]]</f>
        <v>4</v>
      </c>
      <c r="I398" s="25">
        <f t="shared" si="190"/>
        <v>67</v>
      </c>
      <c r="J398" s="25">
        <f t="shared" si="191"/>
        <v>67</v>
      </c>
      <c r="K398" s="27">
        <f t="shared" si="192"/>
        <v>4</v>
      </c>
      <c r="L398" s="27">
        <f t="shared" si="193"/>
        <v>4</v>
      </c>
      <c r="M398" s="25">
        <f t="shared" si="194"/>
        <v>67</v>
      </c>
      <c r="N398" s="25">
        <f t="shared" si="195"/>
        <v>67</v>
      </c>
      <c r="O398" s="27">
        <f t="shared" si="196"/>
        <v>4</v>
      </c>
      <c r="P398" s="27">
        <f t="shared" si="197"/>
        <v>4</v>
      </c>
      <c r="Q398" s="25">
        <f t="shared" si="198"/>
        <v>34</v>
      </c>
      <c r="R398" s="25">
        <f t="shared" si="199"/>
        <v>34</v>
      </c>
      <c r="S398" s="25">
        <f t="shared" si="200"/>
        <v>35</v>
      </c>
      <c r="T398" s="25">
        <f t="shared" si="201"/>
        <v>35</v>
      </c>
      <c r="U398" s="25">
        <f t="shared" si="202"/>
        <v>0</v>
      </c>
      <c r="V398" s="25">
        <f t="shared" si="203"/>
        <v>0</v>
      </c>
      <c r="W398" s="25">
        <f t="shared" si="204"/>
        <v>0</v>
      </c>
      <c r="X398" s="25">
        <f t="shared" si="205"/>
        <v>0</v>
      </c>
      <c r="Y398" s="25">
        <f t="shared" si="206"/>
        <v>0</v>
      </c>
      <c r="Z398" s="25">
        <f t="shared" si="207"/>
        <v>0</v>
      </c>
      <c r="AA398" s="25">
        <f t="shared" si="208"/>
        <v>0</v>
      </c>
      <c r="AB398" s="25">
        <f t="shared" si="209"/>
        <v>0</v>
      </c>
      <c r="AC398" s="25">
        <f t="shared" si="210"/>
        <v>0</v>
      </c>
      <c r="AD398" s="25">
        <f t="shared" si="211"/>
        <v>0</v>
      </c>
      <c r="AE398" s="25">
        <f t="shared" si="212"/>
        <v>0</v>
      </c>
      <c r="AF398" s="27">
        <f t="shared" si="213"/>
        <v>0</v>
      </c>
      <c r="AG398" s="27">
        <f t="shared" si="214"/>
        <v>0</v>
      </c>
      <c r="AH398" s="27">
        <f t="shared" si="215"/>
        <v>0</v>
      </c>
      <c r="AI398" s="27">
        <f t="shared" si="216"/>
        <v>0</v>
      </c>
      <c r="AJ398" s="27">
        <f t="shared" si="217"/>
        <v>0</v>
      </c>
      <c r="AK398" s="26">
        <f>SUM(Tabela4[[#This Row],[1º ano  LP]:[Questionário Contextual Estudante]])</f>
        <v>552</v>
      </c>
      <c r="AM398">
        <f>IFERROR(IF(VLOOKUP(Tabela4[[#This Row],[Designação]],BW:BX,2,0)="SIM",SUM(AR398:AU398)+(4*(SUM(BH398:BK398))),0),0)</f>
        <v>0</v>
      </c>
      <c r="AN398">
        <f>IFERROR(IF(VLOOKUP(Tabela4[[#This Row],[Designação]],BW:BX,2,0)="SIM",SUM(AV398:BC398)+(4*(SUM(BL398:BS398))),0),0)</f>
        <v>0</v>
      </c>
      <c r="AO398">
        <f>IFERROR(VLOOKUP(Tabela4[[#This Row],[Designação]],BW:BX,2,0),0)</f>
        <v>0</v>
      </c>
      <c r="AP398" t="str">
        <f>IF(Tabela4[[#This Row],[Designação]]=AQ398,"SIM","NÃO")</f>
        <v>SIM</v>
      </c>
      <c r="AQ398" s="38">
        <v>515024</v>
      </c>
      <c r="AR398">
        <v>53</v>
      </c>
      <c r="AS398">
        <v>59</v>
      </c>
      <c r="AT398">
        <v>59</v>
      </c>
      <c r="AU398">
        <v>30</v>
      </c>
      <c r="AV398">
        <v>31</v>
      </c>
      <c r="BD398">
        <v>232</v>
      </c>
      <c r="BF398" t="str">
        <f t="shared" si="218"/>
        <v>sim</v>
      </c>
      <c r="BG398" s="38">
        <v>515024</v>
      </c>
      <c r="BH398">
        <v>2</v>
      </c>
      <c r="BI398">
        <v>2</v>
      </c>
      <c r="BJ398">
        <v>2</v>
      </c>
      <c r="BK398">
        <v>1</v>
      </c>
      <c r="BL398">
        <v>1</v>
      </c>
      <c r="BT398">
        <v>8</v>
      </c>
    </row>
    <row r="399" spans="2:72" x14ac:dyDescent="0.25">
      <c r="B399" s="22">
        <v>5</v>
      </c>
      <c r="C399" s="23">
        <v>515025</v>
      </c>
      <c r="D399" s="24" t="s">
        <v>432</v>
      </c>
      <c r="E399" s="25">
        <f t="shared" si="188"/>
        <v>0</v>
      </c>
      <c r="F399" s="25">
        <f>Tabela4[[#This Row],[1º ano  LP]]</f>
        <v>0</v>
      </c>
      <c r="G399" s="27">
        <f t="shared" si="189"/>
        <v>0</v>
      </c>
      <c r="H399" s="27">
        <f>Tabela4[[#This Row],[1º ano - APLICADOR LP]]</f>
        <v>0</v>
      </c>
      <c r="I399" s="25">
        <f t="shared" si="190"/>
        <v>0</v>
      </c>
      <c r="J399" s="25">
        <f t="shared" si="191"/>
        <v>0</v>
      </c>
      <c r="K399" s="27">
        <f t="shared" si="192"/>
        <v>0</v>
      </c>
      <c r="L399" s="27">
        <f t="shared" si="193"/>
        <v>0</v>
      </c>
      <c r="M399" s="25">
        <f t="shared" si="194"/>
        <v>0</v>
      </c>
      <c r="N399" s="25">
        <f t="shared" si="195"/>
        <v>0</v>
      </c>
      <c r="O399" s="27">
        <f t="shared" si="196"/>
        <v>0</v>
      </c>
      <c r="P399" s="27">
        <f t="shared" si="197"/>
        <v>0</v>
      </c>
      <c r="Q399" s="25">
        <f t="shared" si="198"/>
        <v>0</v>
      </c>
      <c r="R399" s="25">
        <f t="shared" si="199"/>
        <v>0</v>
      </c>
      <c r="S399" s="25">
        <f t="shared" si="200"/>
        <v>0</v>
      </c>
      <c r="T399" s="25">
        <f t="shared" si="201"/>
        <v>0</v>
      </c>
      <c r="U399" s="25">
        <f t="shared" si="202"/>
        <v>79</v>
      </c>
      <c r="V399" s="25">
        <f t="shared" si="203"/>
        <v>79</v>
      </c>
      <c r="W399" s="25">
        <f t="shared" si="204"/>
        <v>78</v>
      </c>
      <c r="X399" s="25">
        <f t="shared" si="205"/>
        <v>78</v>
      </c>
      <c r="Y399" s="25">
        <f t="shared" si="206"/>
        <v>75</v>
      </c>
      <c r="Z399" s="25">
        <f t="shared" si="207"/>
        <v>75</v>
      </c>
      <c r="AA399" s="25">
        <f t="shared" si="208"/>
        <v>71</v>
      </c>
      <c r="AB399" s="25">
        <f t="shared" si="209"/>
        <v>71</v>
      </c>
      <c r="AC399" s="25">
        <f t="shared" si="210"/>
        <v>0</v>
      </c>
      <c r="AD399" s="25">
        <f t="shared" si="211"/>
        <v>0</v>
      </c>
      <c r="AE399" s="25">
        <f t="shared" si="212"/>
        <v>0</v>
      </c>
      <c r="AF399" s="27">
        <f t="shared" si="213"/>
        <v>0</v>
      </c>
      <c r="AG399" s="27">
        <f t="shared" si="214"/>
        <v>0</v>
      </c>
      <c r="AH399" s="27">
        <f t="shared" si="215"/>
        <v>0</v>
      </c>
      <c r="AI399" s="27">
        <f t="shared" si="216"/>
        <v>0</v>
      </c>
      <c r="AJ399" s="27">
        <f t="shared" si="217"/>
        <v>0</v>
      </c>
      <c r="AK399" s="26">
        <f>SUM(Tabela4[[#This Row],[1º ano  LP]:[Questionário Contextual Estudante]])</f>
        <v>606</v>
      </c>
      <c r="AM399">
        <f>IFERROR(IF(VLOOKUP(Tabela4[[#This Row],[Designação]],BW:BX,2,0)="SIM",SUM(AR399:AU399)+(4*(SUM(BH399:BK399))),0),0)</f>
        <v>0</v>
      </c>
      <c r="AN399">
        <f>IFERROR(IF(VLOOKUP(Tabela4[[#This Row],[Designação]],BW:BX,2,0)="SIM",SUM(AV399:BC399)+(4*(SUM(BL399:BS399))),0),0)</f>
        <v>0</v>
      </c>
      <c r="AO399">
        <f>IFERROR(VLOOKUP(Tabela4[[#This Row],[Designação]],BW:BX,2,0),0)</f>
        <v>0</v>
      </c>
      <c r="AP399" t="str">
        <f>IF(Tabela4[[#This Row],[Designação]]=AQ399,"SIM","NÃO")</f>
        <v>SIM</v>
      </c>
      <c r="AQ399" s="38">
        <v>515025</v>
      </c>
      <c r="AW399">
        <v>71</v>
      </c>
      <c r="AX399">
        <v>70</v>
      </c>
      <c r="AY399">
        <v>67</v>
      </c>
      <c r="AZ399">
        <v>63</v>
      </c>
      <c r="BD399">
        <v>271</v>
      </c>
      <c r="BF399" t="str">
        <f t="shared" si="218"/>
        <v>sim</v>
      </c>
      <c r="BG399" s="38">
        <v>515025</v>
      </c>
      <c r="BM399">
        <v>2</v>
      </c>
      <c r="BN399">
        <v>2</v>
      </c>
      <c r="BO399">
        <v>2</v>
      </c>
      <c r="BP399">
        <v>2</v>
      </c>
      <c r="BT399">
        <v>8</v>
      </c>
    </row>
    <row r="400" spans="2:72" x14ac:dyDescent="0.25">
      <c r="B400" s="22">
        <v>5</v>
      </c>
      <c r="C400" s="23">
        <v>515026</v>
      </c>
      <c r="D400" s="24" t="s">
        <v>433</v>
      </c>
      <c r="E400" s="25">
        <f t="shared" si="188"/>
        <v>31</v>
      </c>
      <c r="F400" s="25">
        <f>Tabela4[[#This Row],[1º ano  LP]]</f>
        <v>31</v>
      </c>
      <c r="G400" s="27">
        <f t="shared" si="189"/>
        <v>2</v>
      </c>
      <c r="H400" s="27">
        <f>Tabela4[[#This Row],[1º ano - APLICADOR LP]]</f>
        <v>2</v>
      </c>
      <c r="I400" s="25">
        <f t="shared" si="190"/>
        <v>64</v>
      </c>
      <c r="J400" s="25">
        <f t="shared" si="191"/>
        <v>64</v>
      </c>
      <c r="K400" s="27">
        <f t="shared" si="192"/>
        <v>4</v>
      </c>
      <c r="L400" s="27">
        <f t="shared" si="193"/>
        <v>4</v>
      </c>
      <c r="M400" s="25">
        <f t="shared" si="194"/>
        <v>33</v>
      </c>
      <c r="N400" s="25">
        <f t="shared" si="195"/>
        <v>33</v>
      </c>
      <c r="O400" s="27">
        <f t="shared" si="196"/>
        <v>2</v>
      </c>
      <c r="P400" s="27">
        <f t="shared" si="197"/>
        <v>2</v>
      </c>
      <c r="Q400" s="25">
        <f t="shared" si="198"/>
        <v>64</v>
      </c>
      <c r="R400" s="25">
        <f t="shared" si="199"/>
        <v>64</v>
      </c>
      <c r="S400" s="25">
        <f t="shared" si="200"/>
        <v>60</v>
      </c>
      <c r="T400" s="25">
        <f t="shared" si="201"/>
        <v>60</v>
      </c>
      <c r="U400" s="25">
        <f t="shared" si="202"/>
        <v>71</v>
      </c>
      <c r="V400" s="25">
        <f t="shared" si="203"/>
        <v>71</v>
      </c>
      <c r="W400" s="25">
        <f t="shared" si="204"/>
        <v>0</v>
      </c>
      <c r="X400" s="25">
        <f t="shared" si="205"/>
        <v>0</v>
      </c>
      <c r="Y400" s="25">
        <f t="shared" si="206"/>
        <v>0</v>
      </c>
      <c r="Z400" s="25">
        <f t="shared" si="207"/>
        <v>0</v>
      </c>
      <c r="AA400" s="25">
        <f t="shared" si="208"/>
        <v>0</v>
      </c>
      <c r="AB400" s="25">
        <f t="shared" si="209"/>
        <v>0</v>
      </c>
      <c r="AC400" s="25">
        <f t="shared" si="210"/>
        <v>0</v>
      </c>
      <c r="AD400" s="25">
        <f t="shared" si="211"/>
        <v>0</v>
      </c>
      <c r="AE400" s="25">
        <f t="shared" si="212"/>
        <v>0</v>
      </c>
      <c r="AF400" s="27">
        <f t="shared" si="213"/>
        <v>0</v>
      </c>
      <c r="AG400" s="27">
        <f t="shared" si="214"/>
        <v>0</v>
      </c>
      <c r="AH400" s="27">
        <f t="shared" si="215"/>
        <v>0</v>
      </c>
      <c r="AI400" s="27">
        <f t="shared" si="216"/>
        <v>0</v>
      </c>
      <c r="AJ400" s="27">
        <f t="shared" si="217"/>
        <v>0</v>
      </c>
      <c r="AK400" s="26">
        <f>SUM(Tabela4[[#This Row],[1º ano  LP]:[Questionário Contextual Estudante]])</f>
        <v>662</v>
      </c>
      <c r="AM400">
        <f>IFERROR(IF(VLOOKUP(Tabela4[[#This Row],[Designação]],BW:BX,2,0)="SIM",SUM(AR400:AU400)+(4*(SUM(BH400:BK400))),0),0)</f>
        <v>0</v>
      </c>
      <c r="AN400">
        <f>IFERROR(IF(VLOOKUP(Tabela4[[#This Row],[Designação]],BW:BX,2,0)="SIM",SUM(AV400:BC400)+(4*(SUM(BL400:BS400))),0),0)</f>
        <v>0</v>
      </c>
      <c r="AO400">
        <f>IFERROR(VLOOKUP(Tabela4[[#This Row],[Designação]],BW:BX,2,0),0)</f>
        <v>0</v>
      </c>
      <c r="AP400" t="str">
        <f>IF(Tabela4[[#This Row],[Designação]]=AQ400,"SIM","NÃO")</f>
        <v>SIM</v>
      </c>
      <c r="AQ400" s="38">
        <v>515026</v>
      </c>
      <c r="AR400">
        <v>27</v>
      </c>
      <c r="AS400">
        <v>56</v>
      </c>
      <c r="AT400">
        <v>29</v>
      </c>
      <c r="AU400">
        <v>56</v>
      </c>
      <c r="AV400">
        <v>52</v>
      </c>
      <c r="AW400">
        <v>63</v>
      </c>
      <c r="BD400">
        <v>283</v>
      </c>
      <c r="BF400" t="str">
        <f t="shared" si="218"/>
        <v>sim</v>
      </c>
      <c r="BG400" s="38">
        <v>515026</v>
      </c>
      <c r="BH400">
        <v>1</v>
      </c>
      <c r="BI400">
        <v>2</v>
      </c>
      <c r="BJ400">
        <v>1</v>
      </c>
      <c r="BK400">
        <v>2</v>
      </c>
      <c r="BL400">
        <v>2</v>
      </c>
      <c r="BM400">
        <v>2</v>
      </c>
      <c r="BT400">
        <v>10</v>
      </c>
    </row>
    <row r="401" spans="2:72" x14ac:dyDescent="0.25">
      <c r="B401" s="22">
        <v>5</v>
      </c>
      <c r="C401" s="23">
        <v>515027</v>
      </c>
      <c r="D401" s="24" t="s">
        <v>434</v>
      </c>
      <c r="E401" s="25">
        <f t="shared" si="188"/>
        <v>51</v>
      </c>
      <c r="F401" s="25">
        <f>Tabela4[[#This Row],[1º ano  LP]]</f>
        <v>51</v>
      </c>
      <c r="G401" s="27">
        <f t="shared" si="189"/>
        <v>4</v>
      </c>
      <c r="H401" s="27">
        <f>Tabela4[[#This Row],[1º ano - APLICADOR LP]]</f>
        <v>4</v>
      </c>
      <c r="I401" s="25">
        <f t="shared" si="190"/>
        <v>60</v>
      </c>
      <c r="J401" s="25">
        <f t="shared" si="191"/>
        <v>60</v>
      </c>
      <c r="K401" s="27">
        <f t="shared" si="192"/>
        <v>4</v>
      </c>
      <c r="L401" s="27">
        <f t="shared" si="193"/>
        <v>4</v>
      </c>
      <c r="M401" s="25">
        <f t="shared" si="194"/>
        <v>68</v>
      </c>
      <c r="N401" s="25">
        <f t="shared" si="195"/>
        <v>68</v>
      </c>
      <c r="O401" s="27">
        <f t="shared" si="196"/>
        <v>4</v>
      </c>
      <c r="P401" s="27">
        <f t="shared" si="197"/>
        <v>4</v>
      </c>
      <c r="Q401" s="25">
        <f t="shared" si="198"/>
        <v>69</v>
      </c>
      <c r="R401" s="25">
        <f t="shared" si="199"/>
        <v>69</v>
      </c>
      <c r="S401" s="25">
        <f t="shared" si="200"/>
        <v>73</v>
      </c>
      <c r="T401" s="25">
        <f t="shared" si="201"/>
        <v>73</v>
      </c>
      <c r="U401" s="25">
        <f t="shared" si="202"/>
        <v>0</v>
      </c>
      <c r="V401" s="25">
        <f t="shared" si="203"/>
        <v>0</v>
      </c>
      <c r="W401" s="25">
        <f t="shared" si="204"/>
        <v>0</v>
      </c>
      <c r="X401" s="25">
        <f t="shared" si="205"/>
        <v>0</v>
      </c>
      <c r="Y401" s="25">
        <f t="shared" si="206"/>
        <v>0</v>
      </c>
      <c r="Z401" s="25">
        <f t="shared" si="207"/>
        <v>0</v>
      </c>
      <c r="AA401" s="25">
        <f t="shared" si="208"/>
        <v>0</v>
      </c>
      <c r="AB401" s="25">
        <f t="shared" si="209"/>
        <v>0</v>
      </c>
      <c r="AC401" s="25">
        <f t="shared" si="210"/>
        <v>0</v>
      </c>
      <c r="AD401" s="25">
        <f t="shared" si="211"/>
        <v>0</v>
      </c>
      <c r="AE401" s="25">
        <f t="shared" si="212"/>
        <v>0</v>
      </c>
      <c r="AF401" s="27">
        <f t="shared" si="213"/>
        <v>0</v>
      </c>
      <c r="AG401" s="27">
        <f t="shared" si="214"/>
        <v>0</v>
      </c>
      <c r="AH401" s="27">
        <f t="shared" si="215"/>
        <v>0</v>
      </c>
      <c r="AI401" s="27">
        <f t="shared" si="216"/>
        <v>0</v>
      </c>
      <c r="AJ401" s="27">
        <f t="shared" si="217"/>
        <v>0</v>
      </c>
      <c r="AK401" s="26">
        <f>SUM(Tabela4[[#This Row],[1º ano  LP]:[Questionário Contextual Estudante]])</f>
        <v>666</v>
      </c>
      <c r="AM401">
        <f>IFERROR(IF(VLOOKUP(Tabela4[[#This Row],[Designação]],BW:BX,2,0)="SIM",SUM(AR401:AU401)+(4*(SUM(BH401:BK401))),0),0)</f>
        <v>0</v>
      </c>
      <c r="AN401">
        <f>IFERROR(IF(VLOOKUP(Tabela4[[#This Row],[Designação]],BW:BX,2,0)="SIM",SUM(AV401:BC401)+(4*(SUM(BL401:BS401))),0),0)</f>
        <v>0</v>
      </c>
      <c r="AO401">
        <f>IFERROR(VLOOKUP(Tabela4[[#This Row],[Designação]],BW:BX,2,0),0)</f>
        <v>0</v>
      </c>
      <c r="AP401" t="str">
        <f>IF(Tabela4[[#This Row],[Designação]]=AQ401,"SIM","NÃO")</f>
        <v>SIM</v>
      </c>
      <c r="AQ401" s="38">
        <v>515027</v>
      </c>
      <c r="AR401">
        <v>43</v>
      </c>
      <c r="AS401">
        <v>52</v>
      </c>
      <c r="AT401">
        <v>60</v>
      </c>
      <c r="AU401">
        <v>61</v>
      </c>
      <c r="AV401">
        <v>65</v>
      </c>
      <c r="BD401">
        <v>281</v>
      </c>
      <c r="BF401" t="str">
        <f t="shared" si="218"/>
        <v>sim</v>
      </c>
      <c r="BG401" s="38">
        <v>515027</v>
      </c>
      <c r="BH401">
        <v>2</v>
      </c>
      <c r="BI401">
        <v>2</v>
      </c>
      <c r="BJ401">
        <v>2</v>
      </c>
      <c r="BK401">
        <v>2</v>
      </c>
      <c r="BL401">
        <v>2</v>
      </c>
      <c r="BT401">
        <v>10</v>
      </c>
    </row>
    <row r="402" spans="2:72" x14ac:dyDescent="0.25">
      <c r="B402" s="22">
        <v>5</v>
      </c>
      <c r="C402" s="23">
        <v>515028</v>
      </c>
      <c r="D402" s="24" t="s">
        <v>435</v>
      </c>
      <c r="E402" s="25">
        <f t="shared" si="188"/>
        <v>0</v>
      </c>
      <c r="F402" s="25">
        <f>Tabela4[[#This Row],[1º ano  LP]]</f>
        <v>0</v>
      </c>
      <c r="G402" s="27">
        <f t="shared" si="189"/>
        <v>0</v>
      </c>
      <c r="H402" s="27">
        <f>Tabela4[[#This Row],[1º ano - APLICADOR LP]]</f>
        <v>0</v>
      </c>
      <c r="I402" s="25">
        <f t="shared" si="190"/>
        <v>0</v>
      </c>
      <c r="J402" s="25">
        <f t="shared" si="191"/>
        <v>0</v>
      </c>
      <c r="K402" s="27">
        <f t="shared" si="192"/>
        <v>0</v>
      </c>
      <c r="L402" s="27">
        <f t="shared" si="193"/>
        <v>0</v>
      </c>
      <c r="M402" s="25">
        <f t="shared" si="194"/>
        <v>0</v>
      </c>
      <c r="N402" s="25">
        <f t="shared" si="195"/>
        <v>0</v>
      </c>
      <c r="O402" s="27">
        <f t="shared" si="196"/>
        <v>0</v>
      </c>
      <c r="P402" s="27">
        <f t="shared" si="197"/>
        <v>0</v>
      </c>
      <c r="Q402" s="25">
        <f t="shared" si="198"/>
        <v>0</v>
      </c>
      <c r="R402" s="25">
        <f t="shared" si="199"/>
        <v>0</v>
      </c>
      <c r="S402" s="25">
        <f t="shared" si="200"/>
        <v>0</v>
      </c>
      <c r="T402" s="25">
        <f t="shared" si="201"/>
        <v>0</v>
      </c>
      <c r="U402" s="25">
        <f t="shared" si="202"/>
        <v>135</v>
      </c>
      <c r="V402" s="25">
        <f t="shared" si="203"/>
        <v>135</v>
      </c>
      <c r="W402" s="25">
        <f t="shared" si="204"/>
        <v>124</v>
      </c>
      <c r="X402" s="25">
        <f t="shared" si="205"/>
        <v>124</v>
      </c>
      <c r="Y402" s="25">
        <f t="shared" si="206"/>
        <v>110</v>
      </c>
      <c r="Z402" s="25">
        <f t="shared" si="207"/>
        <v>110</v>
      </c>
      <c r="AA402" s="25">
        <f t="shared" si="208"/>
        <v>94</v>
      </c>
      <c r="AB402" s="25">
        <f t="shared" si="209"/>
        <v>94</v>
      </c>
      <c r="AC402" s="25">
        <f t="shared" si="210"/>
        <v>0</v>
      </c>
      <c r="AD402" s="25">
        <f t="shared" si="211"/>
        <v>0</v>
      </c>
      <c r="AE402" s="25">
        <f t="shared" si="212"/>
        <v>27</v>
      </c>
      <c r="AF402" s="27">
        <f t="shared" si="213"/>
        <v>27</v>
      </c>
      <c r="AG402" s="27">
        <f t="shared" si="214"/>
        <v>29</v>
      </c>
      <c r="AH402" s="27">
        <f t="shared" si="215"/>
        <v>29</v>
      </c>
      <c r="AI402" s="27">
        <f t="shared" si="216"/>
        <v>0</v>
      </c>
      <c r="AJ402" s="27">
        <f t="shared" si="217"/>
        <v>0</v>
      </c>
      <c r="AK402" s="26">
        <f>SUM(Tabela4[[#This Row],[1º ano  LP]:[Questionário Contextual Estudante]])</f>
        <v>1038</v>
      </c>
      <c r="AM402">
        <f>IFERROR(IF(VLOOKUP(Tabela4[[#This Row],[Designação]],BW:BX,2,0)="SIM",SUM(AR402:AU402)+(4*(SUM(BH402:BK402))),0),0)</f>
        <v>0</v>
      </c>
      <c r="AN402">
        <f>IFERROR(IF(VLOOKUP(Tabela4[[#This Row],[Designação]],BW:BX,2,0)="SIM",SUM(AV402:BC402)+(4*(SUM(BL402:BS402))),0),0)</f>
        <v>0</v>
      </c>
      <c r="AO402">
        <f>IFERROR(VLOOKUP(Tabela4[[#This Row],[Designação]],BW:BX,2,0),0)</f>
        <v>0</v>
      </c>
      <c r="AP402" t="str">
        <f>IF(Tabela4[[#This Row],[Designação]]=AQ402,"SIM","NÃO")</f>
        <v>SIM</v>
      </c>
      <c r="AQ402" s="38">
        <v>515028</v>
      </c>
      <c r="AW402">
        <v>115</v>
      </c>
      <c r="AX402">
        <v>112</v>
      </c>
      <c r="AY402">
        <v>98</v>
      </c>
      <c r="AZ402">
        <v>82</v>
      </c>
      <c r="BB402">
        <v>23</v>
      </c>
      <c r="BC402">
        <v>25</v>
      </c>
      <c r="BD402">
        <v>455</v>
      </c>
      <c r="BF402" t="str">
        <f t="shared" si="218"/>
        <v>sim</v>
      </c>
      <c r="BG402" s="38">
        <v>515028</v>
      </c>
      <c r="BM402">
        <v>5</v>
      </c>
      <c r="BN402">
        <v>3</v>
      </c>
      <c r="BO402">
        <v>3</v>
      </c>
      <c r="BP402">
        <v>3</v>
      </c>
      <c r="BR402">
        <v>1</v>
      </c>
      <c r="BS402">
        <v>1</v>
      </c>
      <c r="BT402">
        <v>16</v>
      </c>
    </row>
    <row r="403" spans="2:72" x14ac:dyDescent="0.25">
      <c r="B403" s="22">
        <v>5</v>
      </c>
      <c r="C403" s="23">
        <v>515029</v>
      </c>
      <c r="D403" s="24" t="s">
        <v>436</v>
      </c>
      <c r="E403" s="25">
        <f t="shared" si="188"/>
        <v>0</v>
      </c>
      <c r="F403" s="25">
        <f>Tabela4[[#This Row],[1º ano  LP]]</f>
        <v>0</v>
      </c>
      <c r="G403" s="27">
        <f t="shared" si="189"/>
        <v>0</v>
      </c>
      <c r="H403" s="27">
        <f>Tabela4[[#This Row],[1º ano - APLICADOR LP]]</f>
        <v>0</v>
      </c>
      <c r="I403" s="25">
        <f t="shared" si="190"/>
        <v>0</v>
      </c>
      <c r="J403" s="25">
        <f t="shared" si="191"/>
        <v>0</v>
      </c>
      <c r="K403" s="27">
        <f t="shared" si="192"/>
        <v>0</v>
      </c>
      <c r="L403" s="27">
        <f t="shared" si="193"/>
        <v>0</v>
      </c>
      <c r="M403" s="25">
        <f t="shared" si="194"/>
        <v>0</v>
      </c>
      <c r="N403" s="25">
        <f t="shared" si="195"/>
        <v>0</v>
      </c>
      <c r="O403" s="27">
        <f t="shared" si="196"/>
        <v>0</v>
      </c>
      <c r="P403" s="27">
        <f t="shared" si="197"/>
        <v>0</v>
      </c>
      <c r="Q403" s="25">
        <f t="shared" si="198"/>
        <v>0</v>
      </c>
      <c r="R403" s="25">
        <f t="shared" si="199"/>
        <v>0</v>
      </c>
      <c r="S403" s="25">
        <f t="shared" si="200"/>
        <v>0</v>
      </c>
      <c r="T403" s="25">
        <f t="shared" si="201"/>
        <v>0</v>
      </c>
      <c r="U403" s="25">
        <f t="shared" si="202"/>
        <v>87</v>
      </c>
      <c r="V403" s="25">
        <f t="shared" si="203"/>
        <v>87</v>
      </c>
      <c r="W403" s="25">
        <f t="shared" si="204"/>
        <v>112</v>
      </c>
      <c r="X403" s="25">
        <f t="shared" si="205"/>
        <v>112</v>
      </c>
      <c r="Y403" s="25">
        <f t="shared" si="206"/>
        <v>105</v>
      </c>
      <c r="Z403" s="25">
        <f t="shared" si="207"/>
        <v>105</v>
      </c>
      <c r="AA403" s="25">
        <f t="shared" si="208"/>
        <v>84</v>
      </c>
      <c r="AB403" s="25">
        <f t="shared" si="209"/>
        <v>84</v>
      </c>
      <c r="AC403" s="25">
        <f t="shared" si="210"/>
        <v>0</v>
      </c>
      <c r="AD403" s="25">
        <f t="shared" si="211"/>
        <v>0</v>
      </c>
      <c r="AE403" s="25">
        <f t="shared" si="212"/>
        <v>0</v>
      </c>
      <c r="AF403" s="27">
        <f t="shared" si="213"/>
        <v>0</v>
      </c>
      <c r="AG403" s="27">
        <f t="shared" si="214"/>
        <v>0</v>
      </c>
      <c r="AH403" s="27">
        <f t="shared" si="215"/>
        <v>0</v>
      </c>
      <c r="AI403" s="27">
        <f t="shared" si="216"/>
        <v>0</v>
      </c>
      <c r="AJ403" s="27">
        <f t="shared" si="217"/>
        <v>0</v>
      </c>
      <c r="AK403" s="26">
        <f>SUM(Tabela4[[#This Row],[1º ano  LP]:[Questionário Contextual Estudante]])</f>
        <v>776</v>
      </c>
      <c r="AM403">
        <f>IFERROR(IF(VLOOKUP(Tabela4[[#This Row],[Designação]],BW:BX,2,0)="SIM",SUM(AR403:AU403)+(4*(SUM(BH403:BK403))),0),0)</f>
        <v>0</v>
      </c>
      <c r="AN403">
        <f>IFERROR(IF(VLOOKUP(Tabela4[[#This Row],[Designação]],BW:BX,2,0)="SIM",SUM(AV403:BC403)+(4*(SUM(BL403:BS403))),0),0)</f>
        <v>0</v>
      </c>
      <c r="AO403">
        <f>IFERROR(VLOOKUP(Tabela4[[#This Row],[Designação]],BW:BX,2,0),0)</f>
        <v>0</v>
      </c>
      <c r="AP403" t="str">
        <f>IF(Tabela4[[#This Row],[Designação]]=AQ403,"SIM","NÃO")</f>
        <v>SIM</v>
      </c>
      <c r="AQ403" s="38">
        <v>515029</v>
      </c>
      <c r="AW403">
        <v>75</v>
      </c>
      <c r="AX403">
        <v>100</v>
      </c>
      <c r="AY403">
        <v>93</v>
      </c>
      <c r="AZ403">
        <v>76</v>
      </c>
      <c r="BD403">
        <v>344</v>
      </c>
      <c r="BF403" t="str">
        <f t="shared" si="218"/>
        <v>sim</v>
      </c>
      <c r="BG403" s="38">
        <v>515029</v>
      </c>
      <c r="BM403">
        <v>3</v>
      </c>
      <c r="BN403">
        <v>3</v>
      </c>
      <c r="BO403">
        <v>3</v>
      </c>
      <c r="BP403">
        <v>2</v>
      </c>
      <c r="BT403">
        <v>11</v>
      </c>
    </row>
    <row r="404" spans="2:72" x14ac:dyDescent="0.25">
      <c r="B404" s="22">
        <v>5</v>
      </c>
      <c r="C404" s="23">
        <v>515030</v>
      </c>
      <c r="D404" s="24" t="s">
        <v>437</v>
      </c>
      <c r="E404" s="25">
        <f t="shared" si="188"/>
        <v>50</v>
      </c>
      <c r="F404" s="25">
        <f>Tabela4[[#This Row],[1º ano  LP]]</f>
        <v>50</v>
      </c>
      <c r="G404" s="27">
        <f t="shared" si="189"/>
        <v>4</v>
      </c>
      <c r="H404" s="27">
        <f>Tabela4[[#This Row],[1º ano - APLICADOR LP]]</f>
        <v>4</v>
      </c>
      <c r="I404" s="25">
        <f t="shared" si="190"/>
        <v>69</v>
      </c>
      <c r="J404" s="25">
        <f t="shared" si="191"/>
        <v>69</v>
      </c>
      <c r="K404" s="27">
        <f t="shared" si="192"/>
        <v>4</v>
      </c>
      <c r="L404" s="27">
        <f t="shared" si="193"/>
        <v>4</v>
      </c>
      <c r="M404" s="25">
        <f t="shared" si="194"/>
        <v>70</v>
      </c>
      <c r="N404" s="25">
        <f t="shared" si="195"/>
        <v>70</v>
      </c>
      <c r="O404" s="27">
        <f t="shared" si="196"/>
        <v>4</v>
      </c>
      <c r="P404" s="27">
        <f t="shared" si="197"/>
        <v>4</v>
      </c>
      <c r="Q404" s="25">
        <f t="shared" si="198"/>
        <v>63</v>
      </c>
      <c r="R404" s="25">
        <f t="shared" si="199"/>
        <v>63</v>
      </c>
      <c r="S404" s="25">
        <f t="shared" si="200"/>
        <v>76</v>
      </c>
      <c r="T404" s="25">
        <f t="shared" si="201"/>
        <v>76</v>
      </c>
      <c r="U404" s="25">
        <f t="shared" si="202"/>
        <v>133</v>
      </c>
      <c r="V404" s="25">
        <f t="shared" si="203"/>
        <v>133</v>
      </c>
      <c r="W404" s="25">
        <f t="shared" si="204"/>
        <v>154</v>
      </c>
      <c r="X404" s="25">
        <f t="shared" si="205"/>
        <v>154</v>
      </c>
      <c r="Y404" s="25">
        <f t="shared" si="206"/>
        <v>137</v>
      </c>
      <c r="Z404" s="25">
        <f t="shared" si="207"/>
        <v>137</v>
      </c>
      <c r="AA404" s="25">
        <f t="shared" si="208"/>
        <v>145</v>
      </c>
      <c r="AB404" s="25">
        <f t="shared" si="209"/>
        <v>145</v>
      </c>
      <c r="AC404" s="25">
        <f t="shared" si="210"/>
        <v>21</v>
      </c>
      <c r="AD404" s="25">
        <f t="shared" si="211"/>
        <v>21</v>
      </c>
      <c r="AE404" s="25">
        <f t="shared" si="212"/>
        <v>35</v>
      </c>
      <c r="AF404" s="27">
        <f t="shared" si="213"/>
        <v>35</v>
      </c>
      <c r="AG404" s="27">
        <f t="shared" si="214"/>
        <v>0</v>
      </c>
      <c r="AH404" s="27">
        <f t="shared" si="215"/>
        <v>0</v>
      </c>
      <c r="AI404" s="27">
        <f t="shared" si="216"/>
        <v>0</v>
      </c>
      <c r="AJ404" s="27">
        <f t="shared" si="217"/>
        <v>0</v>
      </c>
      <c r="AK404" s="26">
        <f>SUM(Tabela4[[#This Row],[1º ano  LP]:[Questionário Contextual Estudante]])</f>
        <v>1930</v>
      </c>
      <c r="AM404">
        <f>IFERROR(IF(VLOOKUP(Tabela4[[#This Row],[Designação]],BW:BX,2,0)="SIM",SUM(AR404:AU404)+(4*(SUM(BH404:BK404))),0),0)</f>
        <v>0</v>
      </c>
      <c r="AN404">
        <f>IFERROR(IF(VLOOKUP(Tabela4[[#This Row],[Designação]],BW:BX,2,0)="SIM",SUM(AV404:BC404)+(4*(SUM(BL404:BS404))),0),0)</f>
        <v>0</v>
      </c>
      <c r="AO404">
        <f>IFERROR(VLOOKUP(Tabela4[[#This Row],[Designação]],BW:BX,2,0),0)</f>
        <v>0</v>
      </c>
      <c r="AP404" t="str">
        <f>IF(Tabela4[[#This Row],[Designação]]=AQ404,"SIM","NÃO")</f>
        <v>SIM</v>
      </c>
      <c r="AQ404" s="38">
        <v>515030</v>
      </c>
      <c r="AR404">
        <v>42</v>
      </c>
      <c r="AS404">
        <v>61</v>
      </c>
      <c r="AT404">
        <v>62</v>
      </c>
      <c r="AU404">
        <v>55</v>
      </c>
      <c r="AV404">
        <v>68</v>
      </c>
      <c r="AW404">
        <v>117</v>
      </c>
      <c r="AX404">
        <v>138</v>
      </c>
      <c r="AY404">
        <v>121</v>
      </c>
      <c r="AZ404">
        <v>129</v>
      </c>
      <c r="BA404">
        <v>17</v>
      </c>
      <c r="BB404">
        <v>31</v>
      </c>
      <c r="BD404">
        <v>841</v>
      </c>
      <c r="BF404" t="str">
        <f t="shared" si="218"/>
        <v>sim</v>
      </c>
      <c r="BG404" s="38">
        <v>515030</v>
      </c>
      <c r="BH404">
        <v>2</v>
      </c>
      <c r="BI404">
        <v>2</v>
      </c>
      <c r="BJ404">
        <v>2</v>
      </c>
      <c r="BK404">
        <v>2</v>
      </c>
      <c r="BL404">
        <v>2</v>
      </c>
      <c r="BM404">
        <v>4</v>
      </c>
      <c r="BN404">
        <v>4</v>
      </c>
      <c r="BO404">
        <v>4</v>
      </c>
      <c r="BP404">
        <v>4</v>
      </c>
      <c r="BQ404">
        <v>1</v>
      </c>
      <c r="BR404">
        <v>1</v>
      </c>
      <c r="BT404">
        <v>28</v>
      </c>
    </row>
    <row r="405" spans="2:72" x14ac:dyDescent="0.25">
      <c r="B405" s="22">
        <v>5</v>
      </c>
      <c r="C405" s="23">
        <v>515032</v>
      </c>
      <c r="D405" s="24" t="s">
        <v>438</v>
      </c>
      <c r="E405" s="25">
        <f t="shared" si="188"/>
        <v>53</v>
      </c>
      <c r="F405" s="25">
        <f>Tabela4[[#This Row],[1º ano  LP]]</f>
        <v>53</v>
      </c>
      <c r="G405" s="27">
        <f t="shared" si="189"/>
        <v>4</v>
      </c>
      <c r="H405" s="27">
        <f>Tabela4[[#This Row],[1º ano - APLICADOR LP]]</f>
        <v>4</v>
      </c>
      <c r="I405" s="25">
        <f t="shared" si="190"/>
        <v>0</v>
      </c>
      <c r="J405" s="25">
        <f t="shared" si="191"/>
        <v>0</v>
      </c>
      <c r="K405" s="27">
        <f t="shared" si="192"/>
        <v>0</v>
      </c>
      <c r="L405" s="27">
        <f t="shared" si="193"/>
        <v>0</v>
      </c>
      <c r="M405" s="25">
        <f t="shared" si="194"/>
        <v>0</v>
      </c>
      <c r="N405" s="25">
        <f t="shared" si="195"/>
        <v>0</v>
      </c>
      <c r="O405" s="27">
        <f t="shared" si="196"/>
        <v>0</v>
      </c>
      <c r="P405" s="27">
        <f t="shared" si="197"/>
        <v>0</v>
      </c>
      <c r="Q405" s="25">
        <f t="shared" si="198"/>
        <v>0</v>
      </c>
      <c r="R405" s="25">
        <f t="shared" si="199"/>
        <v>0</v>
      </c>
      <c r="S405" s="25">
        <f t="shared" si="200"/>
        <v>0</v>
      </c>
      <c r="T405" s="25">
        <f t="shared" si="201"/>
        <v>0</v>
      </c>
      <c r="U405" s="25">
        <f t="shared" si="202"/>
        <v>0</v>
      </c>
      <c r="V405" s="25">
        <f t="shared" si="203"/>
        <v>0</v>
      </c>
      <c r="W405" s="25">
        <f t="shared" si="204"/>
        <v>0</v>
      </c>
      <c r="X405" s="25">
        <f t="shared" si="205"/>
        <v>0</v>
      </c>
      <c r="Y405" s="25">
        <f t="shared" si="206"/>
        <v>0</v>
      </c>
      <c r="Z405" s="25">
        <f t="shared" si="207"/>
        <v>0</v>
      </c>
      <c r="AA405" s="25">
        <f t="shared" si="208"/>
        <v>0</v>
      </c>
      <c r="AB405" s="25">
        <f t="shared" si="209"/>
        <v>0</v>
      </c>
      <c r="AC405" s="25">
        <f t="shared" si="210"/>
        <v>0</v>
      </c>
      <c r="AD405" s="25">
        <f t="shared" si="211"/>
        <v>0</v>
      </c>
      <c r="AE405" s="25">
        <f t="shared" si="212"/>
        <v>0</v>
      </c>
      <c r="AF405" s="27">
        <f t="shared" si="213"/>
        <v>0</v>
      </c>
      <c r="AG405" s="27">
        <f t="shared" si="214"/>
        <v>0</v>
      </c>
      <c r="AH405" s="27">
        <f t="shared" si="215"/>
        <v>0</v>
      </c>
      <c r="AI405" s="27">
        <f t="shared" si="216"/>
        <v>53</v>
      </c>
      <c r="AJ405" s="27">
        <f t="shared" si="217"/>
        <v>0</v>
      </c>
      <c r="AK405" s="26">
        <f>SUM(Tabela4[[#This Row],[1º ano  LP]:[Questionário Contextual Estudante]])</f>
        <v>167</v>
      </c>
      <c r="AM405">
        <f>IFERROR(IF(VLOOKUP(Tabela4[[#This Row],[Designação]],BW:BX,2,0)="SIM",SUM(AR405:AU405)+(4*(SUM(BH405:BK405))),0),0)</f>
        <v>53</v>
      </c>
      <c r="AN405">
        <f>IFERROR(IF(VLOOKUP(Tabela4[[#This Row],[Designação]],BW:BX,2,0)="SIM",SUM(AV405:BC405)+(4*(SUM(BL405:BS405))),0),0)</f>
        <v>0</v>
      </c>
      <c r="AO405" t="str">
        <f>IFERROR(VLOOKUP(Tabela4[[#This Row],[Designação]],BW:BX,2,0),0)</f>
        <v>SIM</v>
      </c>
      <c r="AP405" t="str">
        <f>IF(Tabela4[[#This Row],[Designação]]=AQ405,"SIM","NÃO")</f>
        <v>SIM</v>
      </c>
      <c r="AQ405" s="38">
        <v>515032</v>
      </c>
      <c r="AR405">
        <v>45</v>
      </c>
      <c r="BD405">
        <v>45</v>
      </c>
      <c r="BF405" t="str">
        <f t="shared" si="218"/>
        <v>sim</v>
      </c>
      <c r="BG405" s="38">
        <v>515032</v>
      </c>
      <c r="BH405">
        <v>2</v>
      </c>
      <c r="BT405">
        <v>2</v>
      </c>
    </row>
    <row r="406" spans="2:72" x14ac:dyDescent="0.25">
      <c r="B406" s="22">
        <v>5</v>
      </c>
      <c r="C406" s="23">
        <v>515033</v>
      </c>
      <c r="D406" s="24" t="s">
        <v>439</v>
      </c>
      <c r="E406" s="25">
        <f t="shared" si="188"/>
        <v>45</v>
      </c>
      <c r="F406" s="25">
        <f>Tabela4[[#This Row],[1º ano  LP]]</f>
        <v>45</v>
      </c>
      <c r="G406" s="27">
        <f t="shared" si="189"/>
        <v>4</v>
      </c>
      <c r="H406" s="27">
        <f>Tabela4[[#This Row],[1º ano - APLICADOR LP]]</f>
        <v>4</v>
      </c>
      <c r="I406" s="25">
        <f t="shared" si="190"/>
        <v>59</v>
      </c>
      <c r="J406" s="25">
        <f t="shared" si="191"/>
        <v>59</v>
      </c>
      <c r="K406" s="27">
        <f t="shared" si="192"/>
        <v>4</v>
      </c>
      <c r="L406" s="27">
        <f t="shared" si="193"/>
        <v>4</v>
      </c>
      <c r="M406" s="25">
        <f t="shared" si="194"/>
        <v>32</v>
      </c>
      <c r="N406" s="25">
        <f t="shared" si="195"/>
        <v>32</v>
      </c>
      <c r="O406" s="27">
        <f t="shared" si="196"/>
        <v>2</v>
      </c>
      <c r="P406" s="27">
        <f t="shared" si="197"/>
        <v>2</v>
      </c>
      <c r="Q406" s="25">
        <f t="shared" si="198"/>
        <v>54</v>
      </c>
      <c r="R406" s="25">
        <f t="shared" si="199"/>
        <v>54</v>
      </c>
      <c r="S406" s="25">
        <f t="shared" si="200"/>
        <v>29</v>
      </c>
      <c r="T406" s="25">
        <f t="shared" si="201"/>
        <v>29</v>
      </c>
      <c r="U406" s="25">
        <f t="shared" si="202"/>
        <v>0</v>
      </c>
      <c r="V406" s="25">
        <f t="shared" si="203"/>
        <v>0</v>
      </c>
      <c r="W406" s="25">
        <f t="shared" si="204"/>
        <v>0</v>
      </c>
      <c r="X406" s="25">
        <f t="shared" si="205"/>
        <v>0</v>
      </c>
      <c r="Y406" s="25">
        <f t="shared" si="206"/>
        <v>0</v>
      </c>
      <c r="Z406" s="25">
        <f t="shared" si="207"/>
        <v>0</v>
      </c>
      <c r="AA406" s="25">
        <f t="shared" si="208"/>
        <v>0</v>
      </c>
      <c r="AB406" s="25">
        <f t="shared" si="209"/>
        <v>0</v>
      </c>
      <c r="AC406" s="25">
        <f t="shared" si="210"/>
        <v>0</v>
      </c>
      <c r="AD406" s="25">
        <f t="shared" si="211"/>
        <v>0</v>
      </c>
      <c r="AE406" s="25">
        <f t="shared" si="212"/>
        <v>0</v>
      </c>
      <c r="AF406" s="27">
        <f t="shared" si="213"/>
        <v>0</v>
      </c>
      <c r="AG406" s="27">
        <f t="shared" si="214"/>
        <v>0</v>
      </c>
      <c r="AH406" s="27">
        <f t="shared" si="215"/>
        <v>0</v>
      </c>
      <c r="AI406" s="27">
        <f t="shared" si="216"/>
        <v>0</v>
      </c>
      <c r="AJ406" s="27">
        <f t="shared" si="217"/>
        <v>0</v>
      </c>
      <c r="AK406" s="26">
        <f>SUM(Tabela4[[#This Row],[1º ano  LP]:[Questionário Contextual Estudante]])</f>
        <v>458</v>
      </c>
      <c r="AM406">
        <f>IFERROR(IF(VLOOKUP(Tabela4[[#This Row],[Designação]],BW:BX,2,0)="SIM",SUM(AR406:AU406)+(4*(SUM(BH406:BK406))),0),0)</f>
        <v>0</v>
      </c>
      <c r="AN406">
        <f>IFERROR(IF(VLOOKUP(Tabela4[[#This Row],[Designação]],BW:BX,2,0)="SIM",SUM(AV406:BC406)+(4*(SUM(BL406:BS406))),0),0)</f>
        <v>0</v>
      </c>
      <c r="AO406">
        <f>IFERROR(VLOOKUP(Tabela4[[#This Row],[Designação]],BW:BX,2,0),0)</f>
        <v>0</v>
      </c>
      <c r="AP406" t="str">
        <f>IF(Tabela4[[#This Row],[Designação]]=AQ406,"SIM","NÃO")</f>
        <v>SIM</v>
      </c>
      <c r="AQ406" s="38">
        <v>515033</v>
      </c>
      <c r="AR406">
        <v>37</v>
      </c>
      <c r="AS406">
        <v>51</v>
      </c>
      <c r="AT406">
        <v>28</v>
      </c>
      <c r="AU406">
        <v>46</v>
      </c>
      <c r="AV406">
        <v>25</v>
      </c>
      <c r="BD406">
        <v>187</v>
      </c>
      <c r="BF406" t="str">
        <f t="shared" si="218"/>
        <v>sim</v>
      </c>
      <c r="BG406" s="38">
        <v>515033</v>
      </c>
      <c r="BH406">
        <v>2</v>
      </c>
      <c r="BI406">
        <v>2</v>
      </c>
      <c r="BJ406">
        <v>1</v>
      </c>
      <c r="BK406">
        <v>2</v>
      </c>
      <c r="BL406">
        <v>1</v>
      </c>
      <c r="BT406">
        <v>8</v>
      </c>
    </row>
    <row r="407" spans="2:72" x14ac:dyDescent="0.25">
      <c r="B407" s="22">
        <v>5</v>
      </c>
      <c r="C407" s="23">
        <v>515034</v>
      </c>
      <c r="D407" s="24" t="s">
        <v>440</v>
      </c>
      <c r="E407" s="25">
        <f t="shared" si="188"/>
        <v>62</v>
      </c>
      <c r="F407" s="25">
        <f>Tabela4[[#This Row],[1º ano  LP]]</f>
        <v>62</v>
      </c>
      <c r="G407" s="27">
        <f t="shared" si="189"/>
        <v>4</v>
      </c>
      <c r="H407" s="27">
        <f>Tabela4[[#This Row],[1º ano - APLICADOR LP]]</f>
        <v>4</v>
      </c>
      <c r="I407" s="25">
        <f t="shared" si="190"/>
        <v>67</v>
      </c>
      <c r="J407" s="25">
        <f t="shared" si="191"/>
        <v>67</v>
      </c>
      <c r="K407" s="27">
        <f t="shared" si="192"/>
        <v>4</v>
      </c>
      <c r="L407" s="27">
        <f t="shared" si="193"/>
        <v>4</v>
      </c>
      <c r="M407" s="25">
        <f t="shared" si="194"/>
        <v>67</v>
      </c>
      <c r="N407" s="25">
        <f t="shared" si="195"/>
        <v>67</v>
      </c>
      <c r="O407" s="27">
        <f t="shared" si="196"/>
        <v>4</v>
      </c>
      <c r="P407" s="27">
        <f t="shared" si="197"/>
        <v>4</v>
      </c>
      <c r="Q407" s="25">
        <f t="shared" si="198"/>
        <v>57</v>
      </c>
      <c r="R407" s="25">
        <f t="shared" si="199"/>
        <v>57</v>
      </c>
      <c r="S407" s="25">
        <f t="shared" si="200"/>
        <v>56</v>
      </c>
      <c r="T407" s="25">
        <f t="shared" si="201"/>
        <v>56</v>
      </c>
      <c r="U407" s="25">
        <f t="shared" si="202"/>
        <v>0</v>
      </c>
      <c r="V407" s="25">
        <f t="shared" si="203"/>
        <v>0</v>
      </c>
      <c r="W407" s="25">
        <f t="shared" si="204"/>
        <v>0</v>
      </c>
      <c r="X407" s="25">
        <f t="shared" si="205"/>
        <v>0</v>
      </c>
      <c r="Y407" s="25">
        <f t="shared" si="206"/>
        <v>0</v>
      </c>
      <c r="Z407" s="25">
        <f t="shared" si="207"/>
        <v>0</v>
      </c>
      <c r="AA407" s="25">
        <f t="shared" si="208"/>
        <v>0</v>
      </c>
      <c r="AB407" s="25">
        <f t="shared" si="209"/>
        <v>0</v>
      </c>
      <c r="AC407" s="25">
        <f t="shared" si="210"/>
        <v>0</v>
      </c>
      <c r="AD407" s="25">
        <f t="shared" si="211"/>
        <v>0</v>
      </c>
      <c r="AE407" s="25">
        <f t="shared" si="212"/>
        <v>0</v>
      </c>
      <c r="AF407" s="27">
        <f t="shared" si="213"/>
        <v>0</v>
      </c>
      <c r="AG407" s="27">
        <f t="shared" si="214"/>
        <v>0</v>
      </c>
      <c r="AH407" s="27">
        <f t="shared" si="215"/>
        <v>0</v>
      </c>
      <c r="AI407" s="27">
        <f t="shared" si="216"/>
        <v>253</v>
      </c>
      <c r="AJ407" s="27">
        <f t="shared" si="217"/>
        <v>56</v>
      </c>
      <c r="AK407" s="26">
        <f>SUM(Tabela4[[#This Row],[1º ano  LP]:[Questionário Contextual Estudante]])</f>
        <v>951</v>
      </c>
      <c r="AM407">
        <f>IFERROR(IF(VLOOKUP(Tabela4[[#This Row],[Designação]],BW:BX,2,0)="SIM",SUM(AR407:AU407)+(4*(SUM(BH407:BK407))),0),0)</f>
        <v>253</v>
      </c>
      <c r="AN407">
        <f>IFERROR(IF(VLOOKUP(Tabela4[[#This Row],[Designação]],BW:BX,2,0)="SIM",SUM(AV407:BC407)+(4*(SUM(BL407:BS407))),0),0)</f>
        <v>56</v>
      </c>
      <c r="AO407" t="str">
        <f>IFERROR(VLOOKUP(Tabela4[[#This Row],[Designação]],BW:BX,2,0),0)</f>
        <v>SIM</v>
      </c>
      <c r="AP407" t="str">
        <f>IF(Tabela4[[#This Row],[Designação]]=AQ407,"SIM","NÃO")</f>
        <v>SIM</v>
      </c>
      <c r="AQ407" s="38">
        <v>515034</v>
      </c>
      <c r="AR407">
        <v>54</v>
      </c>
      <c r="AS407">
        <v>59</v>
      </c>
      <c r="AT407">
        <v>59</v>
      </c>
      <c r="AU407">
        <v>49</v>
      </c>
      <c r="AV407">
        <v>48</v>
      </c>
      <c r="BD407">
        <v>269</v>
      </c>
      <c r="BF407" t="str">
        <f t="shared" si="218"/>
        <v>sim</v>
      </c>
      <c r="BG407" s="38">
        <v>515034</v>
      </c>
      <c r="BH407">
        <v>2</v>
      </c>
      <c r="BI407">
        <v>2</v>
      </c>
      <c r="BJ407">
        <v>2</v>
      </c>
      <c r="BK407">
        <v>2</v>
      </c>
      <c r="BL407">
        <v>2</v>
      </c>
      <c r="BT407">
        <v>10</v>
      </c>
    </row>
    <row r="408" spans="2:72" x14ac:dyDescent="0.25">
      <c r="B408" s="22">
        <v>5</v>
      </c>
      <c r="C408" s="23">
        <v>515035</v>
      </c>
      <c r="D408" s="24" t="s">
        <v>441</v>
      </c>
      <c r="E408" s="25">
        <f t="shared" si="188"/>
        <v>89</v>
      </c>
      <c r="F408" s="25">
        <f>Tabela4[[#This Row],[1º ano  LP]]</f>
        <v>89</v>
      </c>
      <c r="G408" s="27">
        <f t="shared" si="189"/>
        <v>6</v>
      </c>
      <c r="H408" s="27">
        <f>Tabela4[[#This Row],[1º ano - APLICADOR LP]]</f>
        <v>6</v>
      </c>
      <c r="I408" s="25">
        <f t="shared" si="190"/>
        <v>72</v>
      </c>
      <c r="J408" s="25">
        <f t="shared" si="191"/>
        <v>72</v>
      </c>
      <c r="K408" s="27">
        <f t="shared" si="192"/>
        <v>4</v>
      </c>
      <c r="L408" s="27">
        <f t="shared" si="193"/>
        <v>4</v>
      </c>
      <c r="M408" s="25">
        <f t="shared" si="194"/>
        <v>100</v>
      </c>
      <c r="N408" s="25">
        <f t="shared" si="195"/>
        <v>100</v>
      </c>
      <c r="O408" s="27">
        <f t="shared" si="196"/>
        <v>6</v>
      </c>
      <c r="P408" s="27">
        <f t="shared" si="197"/>
        <v>6</v>
      </c>
      <c r="Q408" s="25">
        <f t="shared" si="198"/>
        <v>102</v>
      </c>
      <c r="R408" s="25">
        <f t="shared" si="199"/>
        <v>102</v>
      </c>
      <c r="S408" s="25">
        <f t="shared" si="200"/>
        <v>104</v>
      </c>
      <c r="T408" s="25">
        <f t="shared" si="201"/>
        <v>104</v>
      </c>
      <c r="U408" s="25">
        <f t="shared" si="202"/>
        <v>0</v>
      </c>
      <c r="V408" s="25">
        <f t="shared" si="203"/>
        <v>0</v>
      </c>
      <c r="W408" s="25">
        <f t="shared" si="204"/>
        <v>0</v>
      </c>
      <c r="X408" s="25">
        <f t="shared" si="205"/>
        <v>0</v>
      </c>
      <c r="Y408" s="25">
        <f t="shared" si="206"/>
        <v>0</v>
      </c>
      <c r="Z408" s="25">
        <f t="shared" si="207"/>
        <v>0</v>
      </c>
      <c r="AA408" s="25">
        <f t="shared" si="208"/>
        <v>0</v>
      </c>
      <c r="AB408" s="25">
        <f t="shared" si="209"/>
        <v>0</v>
      </c>
      <c r="AC408" s="25">
        <f t="shared" si="210"/>
        <v>0</v>
      </c>
      <c r="AD408" s="25">
        <f t="shared" si="211"/>
        <v>0</v>
      </c>
      <c r="AE408" s="25">
        <f t="shared" si="212"/>
        <v>0</v>
      </c>
      <c r="AF408" s="27">
        <f t="shared" si="213"/>
        <v>0</v>
      </c>
      <c r="AG408" s="27">
        <f t="shared" si="214"/>
        <v>0</v>
      </c>
      <c r="AH408" s="27">
        <f t="shared" si="215"/>
        <v>0</v>
      </c>
      <c r="AI408" s="27">
        <f t="shared" si="216"/>
        <v>363</v>
      </c>
      <c r="AJ408" s="27">
        <f t="shared" si="217"/>
        <v>104</v>
      </c>
      <c r="AK408" s="26">
        <f>SUM(Tabela4[[#This Row],[1º ano  LP]:[Questionário Contextual Estudante]])</f>
        <v>1433</v>
      </c>
      <c r="AM408">
        <f>IFERROR(IF(VLOOKUP(Tabela4[[#This Row],[Designação]],BW:BX,2,0)="SIM",SUM(AR408:AU408)+(4*(SUM(BH408:BK408))),0),0)</f>
        <v>363</v>
      </c>
      <c r="AN408">
        <f>IFERROR(IF(VLOOKUP(Tabela4[[#This Row],[Designação]],BW:BX,2,0)="SIM",SUM(AV408:BC408)+(4*(SUM(BL408:BS408))),0),0)</f>
        <v>104</v>
      </c>
      <c r="AO408" t="str">
        <f>IFERROR(VLOOKUP(Tabela4[[#This Row],[Designação]],BW:BX,2,0),0)</f>
        <v>SIM</v>
      </c>
      <c r="AP408" t="str">
        <f>IF(Tabela4[[#This Row],[Designação]]=AQ408,"SIM","NÃO")</f>
        <v>SIM</v>
      </c>
      <c r="AQ408" s="38">
        <v>515035</v>
      </c>
      <c r="AR408">
        <v>77</v>
      </c>
      <c r="AS408">
        <v>64</v>
      </c>
      <c r="AT408">
        <v>88</v>
      </c>
      <c r="AU408">
        <v>90</v>
      </c>
      <c r="AV408">
        <v>92</v>
      </c>
      <c r="BD408">
        <v>411</v>
      </c>
      <c r="BF408" t="str">
        <f t="shared" si="218"/>
        <v>sim</v>
      </c>
      <c r="BG408" s="38">
        <v>515035</v>
      </c>
      <c r="BH408">
        <v>3</v>
      </c>
      <c r="BI408">
        <v>2</v>
      </c>
      <c r="BJ408">
        <v>3</v>
      </c>
      <c r="BK408">
        <v>3</v>
      </c>
      <c r="BL408">
        <v>3</v>
      </c>
      <c r="BT408">
        <v>14</v>
      </c>
    </row>
    <row r="409" spans="2:72" x14ac:dyDescent="0.25">
      <c r="B409" s="22">
        <v>5</v>
      </c>
      <c r="C409" s="23">
        <v>515037</v>
      </c>
      <c r="D409" s="24" t="s">
        <v>442</v>
      </c>
      <c r="E409" s="25">
        <f t="shared" si="188"/>
        <v>68</v>
      </c>
      <c r="F409" s="25">
        <f>Tabela4[[#This Row],[1º ano  LP]]</f>
        <v>68</v>
      </c>
      <c r="G409" s="27">
        <f t="shared" si="189"/>
        <v>4</v>
      </c>
      <c r="H409" s="27">
        <f>Tabela4[[#This Row],[1º ano - APLICADOR LP]]</f>
        <v>4</v>
      </c>
      <c r="I409" s="25">
        <f t="shared" si="190"/>
        <v>53</v>
      </c>
      <c r="J409" s="25">
        <f t="shared" si="191"/>
        <v>53</v>
      </c>
      <c r="K409" s="27">
        <f t="shared" si="192"/>
        <v>4</v>
      </c>
      <c r="L409" s="27">
        <f t="shared" si="193"/>
        <v>4</v>
      </c>
      <c r="M409" s="25">
        <f t="shared" si="194"/>
        <v>66</v>
      </c>
      <c r="N409" s="25">
        <f t="shared" si="195"/>
        <v>66</v>
      </c>
      <c r="O409" s="27">
        <f t="shared" si="196"/>
        <v>4</v>
      </c>
      <c r="P409" s="27">
        <f t="shared" si="197"/>
        <v>4</v>
      </c>
      <c r="Q409" s="25">
        <f t="shared" si="198"/>
        <v>58</v>
      </c>
      <c r="R409" s="25">
        <f t="shared" si="199"/>
        <v>58</v>
      </c>
      <c r="S409" s="25">
        <f t="shared" si="200"/>
        <v>68</v>
      </c>
      <c r="T409" s="25">
        <f t="shared" si="201"/>
        <v>68</v>
      </c>
      <c r="U409" s="25">
        <f t="shared" si="202"/>
        <v>58</v>
      </c>
      <c r="V409" s="25">
        <f t="shared" si="203"/>
        <v>58</v>
      </c>
      <c r="W409" s="25">
        <f t="shared" si="204"/>
        <v>0</v>
      </c>
      <c r="X409" s="25">
        <f t="shared" si="205"/>
        <v>0</v>
      </c>
      <c r="Y409" s="25">
        <f t="shared" si="206"/>
        <v>0</v>
      </c>
      <c r="Z409" s="25">
        <f t="shared" si="207"/>
        <v>0</v>
      </c>
      <c r="AA409" s="25">
        <f t="shared" si="208"/>
        <v>0</v>
      </c>
      <c r="AB409" s="25">
        <f t="shared" si="209"/>
        <v>0</v>
      </c>
      <c r="AC409" s="25">
        <f t="shared" si="210"/>
        <v>0</v>
      </c>
      <c r="AD409" s="25">
        <f t="shared" si="211"/>
        <v>0</v>
      </c>
      <c r="AE409" s="25">
        <f t="shared" si="212"/>
        <v>0</v>
      </c>
      <c r="AF409" s="27">
        <f t="shared" si="213"/>
        <v>0</v>
      </c>
      <c r="AG409" s="27">
        <f t="shared" si="214"/>
        <v>0</v>
      </c>
      <c r="AH409" s="27">
        <f t="shared" si="215"/>
        <v>0</v>
      </c>
      <c r="AI409" s="27">
        <f t="shared" si="216"/>
        <v>0</v>
      </c>
      <c r="AJ409" s="27">
        <f t="shared" si="217"/>
        <v>0</v>
      </c>
      <c r="AK409" s="26">
        <f>SUM(Tabela4[[#This Row],[1º ano  LP]:[Questionário Contextual Estudante]])</f>
        <v>766</v>
      </c>
      <c r="AM409">
        <f>IFERROR(IF(VLOOKUP(Tabela4[[#This Row],[Designação]],BW:BX,2,0)="SIM",SUM(AR409:AU409)+(4*(SUM(BH409:BK409))),0),0)</f>
        <v>0</v>
      </c>
      <c r="AN409">
        <f>IFERROR(IF(VLOOKUP(Tabela4[[#This Row],[Designação]],BW:BX,2,0)="SIM",SUM(AV409:BC409)+(4*(SUM(BL409:BS409))),0),0)</f>
        <v>0</v>
      </c>
      <c r="AO409">
        <f>IFERROR(VLOOKUP(Tabela4[[#This Row],[Designação]],BW:BX,2,0),0)</f>
        <v>0</v>
      </c>
      <c r="AP409" t="str">
        <f>IF(Tabela4[[#This Row],[Designação]]=AQ409,"SIM","NÃO")</f>
        <v>SIM</v>
      </c>
      <c r="AQ409" s="38">
        <v>515037</v>
      </c>
      <c r="AR409">
        <v>60</v>
      </c>
      <c r="AS409">
        <v>45</v>
      </c>
      <c r="AT409">
        <v>58</v>
      </c>
      <c r="AU409">
        <v>50</v>
      </c>
      <c r="AV409">
        <v>60</v>
      </c>
      <c r="AW409">
        <v>50</v>
      </c>
      <c r="BD409">
        <v>323</v>
      </c>
      <c r="BF409" t="str">
        <f t="shared" si="218"/>
        <v>sim</v>
      </c>
      <c r="BG409" s="38">
        <v>515037</v>
      </c>
      <c r="BH409">
        <v>2</v>
      </c>
      <c r="BI409">
        <v>2</v>
      </c>
      <c r="BJ409">
        <v>2</v>
      </c>
      <c r="BK409">
        <v>2</v>
      </c>
      <c r="BL409">
        <v>2</v>
      </c>
      <c r="BM409">
        <v>2</v>
      </c>
      <c r="BT409">
        <v>12</v>
      </c>
    </row>
    <row r="410" spans="2:72" x14ac:dyDescent="0.25">
      <c r="B410" s="22">
        <v>5</v>
      </c>
      <c r="C410" s="23">
        <v>515038</v>
      </c>
      <c r="D410" s="24" t="s">
        <v>443</v>
      </c>
      <c r="E410" s="25">
        <f t="shared" si="188"/>
        <v>61</v>
      </c>
      <c r="F410" s="25">
        <f>Tabela4[[#This Row],[1º ano  LP]]</f>
        <v>61</v>
      </c>
      <c r="G410" s="27">
        <f t="shared" si="189"/>
        <v>4</v>
      </c>
      <c r="H410" s="27">
        <f>Tabela4[[#This Row],[1º ano - APLICADOR LP]]</f>
        <v>4</v>
      </c>
      <c r="I410" s="25">
        <f t="shared" si="190"/>
        <v>85</v>
      </c>
      <c r="J410" s="25">
        <f t="shared" si="191"/>
        <v>85</v>
      </c>
      <c r="K410" s="27">
        <f t="shared" si="192"/>
        <v>6</v>
      </c>
      <c r="L410" s="27">
        <f t="shared" si="193"/>
        <v>6</v>
      </c>
      <c r="M410" s="25">
        <f t="shared" si="194"/>
        <v>75</v>
      </c>
      <c r="N410" s="25">
        <f t="shared" si="195"/>
        <v>75</v>
      </c>
      <c r="O410" s="27">
        <f t="shared" si="196"/>
        <v>4</v>
      </c>
      <c r="P410" s="27">
        <f t="shared" si="197"/>
        <v>4</v>
      </c>
      <c r="Q410" s="25">
        <f t="shared" si="198"/>
        <v>84</v>
      </c>
      <c r="R410" s="25">
        <f t="shared" si="199"/>
        <v>84</v>
      </c>
      <c r="S410" s="25">
        <f t="shared" si="200"/>
        <v>81</v>
      </c>
      <c r="T410" s="25">
        <f t="shared" si="201"/>
        <v>81</v>
      </c>
      <c r="U410" s="25">
        <f t="shared" si="202"/>
        <v>113</v>
      </c>
      <c r="V410" s="25">
        <f t="shared" si="203"/>
        <v>113</v>
      </c>
      <c r="W410" s="25">
        <f t="shared" si="204"/>
        <v>129</v>
      </c>
      <c r="X410" s="25">
        <f t="shared" si="205"/>
        <v>129</v>
      </c>
      <c r="Y410" s="25">
        <f t="shared" si="206"/>
        <v>124</v>
      </c>
      <c r="Z410" s="25">
        <f t="shared" si="207"/>
        <v>124</v>
      </c>
      <c r="AA410" s="25">
        <f t="shared" si="208"/>
        <v>126</v>
      </c>
      <c r="AB410" s="25">
        <f t="shared" si="209"/>
        <v>126</v>
      </c>
      <c r="AC410" s="25">
        <f t="shared" si="210"/>
        <v>0</v>
      </c>
      <c r="AD410" s="25">
        <f t="shared" si="211"/>
        <v>0</v>
      </c>
      <c r="AE410" s="25">
        <f t="shared" si="212"/>
        <v>0</v>
      </c>
      <c r="AF410" s="27">
        <f t="shared" si="213"/>
        <v>0</v>
      </c>
      <c r="AG410" s="27">
        <f t="shared" si="214"/>
        <v>0</v>
      </c>
      <c r="AH410" s="27">
        <f t="shared" si="215"/>
        <v>0</v>
      </c>
      <c r="AI410" s="27">
        <f t="shared" si="216"/>
        <v>0</v>
      </c>
      <c r="AJ410" s="27">
        <f t="shared" si="217"/>
        <v>0</v>
      </c>
      <c r="AK410" s="26">
        <f>SUM(Tabela4[[#This Row],[1º ano  LP]:[Questionário Contextual Estudante]])</f>
        <v>1784</v>
      </c>
      <c r="AM410">
        <f>IFERROR(IF(VLOOKUP(Tabela4[[#This Row],[Designação]],BW:BX,2,0)="SIM",SUM(AR410:AU410)+(4*(SUM(BH410:BK410))),0),0)</f>
        <v>0</v>
      </c>
      <c r="AN410">
        <f>IFERROR(IF(VLOOKUP(Tabela4[[#This Row],[Designação]],BW:BX,2,0)="SIM",SUM(AV410:BC410)+(4*(SUM(BL410:BS410))),0),0)</f>
        <v>0</v>
      </c>
      <c r="AO410">
        <f>IFERROR(VLOOKUP(Tabela4[[#This Row],[Designação]],BW:BX,2,0),0)</f>
        <v>0</v>
      </c>
      <c r="AP410" t="str">
        <f>IF(Tabela4[[#This Row],[Designação]]=AQ410,"SIM","NÃO")</f>
        <v>SIM</v>
      </c>
      <c r="AQ410" s="38">
        <v>515038</v>
      </c>
      <c r="AR410">
        <v>53</v>
      </c>
      <c r="AS410">
        <v>73</v>
      </c>
      <c r="AT410">
        <v>67</v>
      </c>
      <c r="AU410">
        <v>72</v>
      </c>
      <c r="AV410">
        <v>69</v>
      </c>
      <c r="AW410">
        <v>101</v>
      </c>
      <c r="AX410">
        <v>117</v>
      </c>
      <c r="AY410">
        <v>112</v>
      </c>
      <c r="AZ410">
        <v>114</v>
      </c>
      <c r="BD410">
        <v>778</v>
      </c>
      <c r="BF410" t="str">
        <f t="shared" si="218"/>
        <v>sim</v>
      </c>
      <c r="BG410" s="38">
        <v>515038</v>
      </c>
      <c r="BH410">
        <v>2</v>
      </c>
      <c r="BI410">
        <v>3</v>
      </c>
      <c r="BJ410">
        <v>2</v>
      </c>
      <c r="BK410">
        <v>3</v>
      </c>
      <c r="BL410">
        <v>3</v>
      </c>
      <c r="BM410">
        <v>3</v>
      </c>
      <c r="BN410">
        <v>3</v>
      </c>
      <c r="BO410">
        <v>3</v>
      </c>
      <c r="BP410">
        <v>3</v>
      </c>
      <c r="BT410">
        <v>25</v>
      </c>
    </row>
    <row r="411" spans="2:72" x14ac:dyDescent="0.25">
      <c r="B411" s="22">
        <v>5</v>
      </c>
      <c r="C411" s="23">
        <v>515039</v>
      </c>
      <c r="D411" s="24" t="s">
        <v>444</v>
      </c>
      <c r="E411" s="25">
        <f t="shared" si="188"/>
        <v>57</v>
      </c>
      <c r="F411" s="25">
        <f>Tabela4[[#This Row],[1º ano  LP]]</f>
        <v>57</v>
      </c>
      <c r="G411" s="27">
        <f t="shared" si="189"/>
        <v>4</v>
      </c>
      <c r="H411" s="27">
        <f>Tabela4[[#This Row],[1º ano - APLICADOR LP]]</f>
        <v>4</v>
      </c>
      <c r="I411" s="25">
        <f t="shared" si="190"/>
        <v>51</v>
      </c>
      <c r="J411" s="25">
        <f t="shared" si="191"/>
        <v>51</v>
      </c>
      <c r="K411" s="27">
        <f t="shared" si="192"/>
        <v>4</v>
      </c>
      <c r="L411" s="27">
        <f t="shared" si="193"/>
        <v>4</v>
      </c>
      <c r="M411" s="25">
        <f t="shared" si="194"/>
        <v>64</v>
      </c>
      <c r="N411" s="25">
        <f t="shared" si="195"/>
        <v>64</v>
      </c>
      <c r="O411" s="27">
        <f t="shared" si="196"/>
        <v>4</v>
      </c>
      <c r="P411" s="27">
        <f t="shared" si="197"/>
        <v>4</v>
      </c>
      <c r="Q411" s="25">
        <f t="shared" si="198"/>
        <v>72</v>
      </c>
      <c r="R411" s="25">
        <f t="shared" si="199"/>
        <v>72</v>
      </c>
      <c r="S411" s="25">
        <f t="shared" si="200"/>
        <v>76</v>
      </c>
      <c r="T411" s="25">
        <f t="shared" si="201"/>
        <v>76</v>
      </c>
      <c r="U411" s="25">
        <f t="shared" si="202"/>
        <v>70</v>
      </c>
      <c r="V411" s="25">
        <f t="shared" si="203"/>
        <v>70</v>
      </c>
      <c r="W411" s="25">
        <f t="shared" si="204"/>
        <v>144</v>
      </c>
      <c r="X411" s="25">
        <f t="shared" si="205"/>
        <v>144</v>
      </c>
      <c r="Y411" s="25">
        <f t="shared" si="206"/>
        <v>148</v>
      </c>
      <c r="Z411" s="25">
        <f t="shared" si="207"/>
        <v>148</v>
      </c>
      <c r="AA411" s="25">
        <f t="shared" si="208"/>
        <v>99</v>
      </c>
      <c r="AB411" s="25">
        <f t="shared" si="209"/>
        <v>99</v>
      </c>
      <c r="AC411" s="25">
        <f t="shared" si="210"/>
        <v>32</v>
      </c>
      <c r="AD411" s="25">
        <f t="shared" si="211"/>
        <v>32</v>
      </c>
      <c r="AE411" s="25">
        <f t="shared" si="212"/>
        <v>32</v>
      </c>
      <c r="AF411" s="27">
        <f t="shared" si="213"/>
        <v>32</v>
      </c>
      <c r="AG411" s="27">
        <f t="shared" si="214"/>
        <v>35</v>
      </c>
      <c r="AH411" s="27">
        <f t="shared" si="215"/>
        <v>35</v>
      </c>
      <c r="AI411" s="27">
        <f t="shared" si="216"/>
        <v>244</v>
      </c>
      <c r="AJ411" s="27">
        <f t="shared" si="217"/>
        <v>636</v>
      </c>
      <c r="AK411" s="26">
        <f>SUM(Tabela4[[#This Row],[1º ano  LP]:[Questionário Contextual Estudante]])</f>
        <v>2664</v>
      </c>
      <c r="AM411">
        <f>IFERROR(IF(VLOOKUP(Tabela4[[#This Row],[Designação]],BW:BX,2,0)="SIM",SUM(AR411:AU411)+(4*(SUM(BH411:BK411))),0),0)</f>
        <v>244</v>
      </c>
      <c r="AN411">
        <f>IFERROR(IF(VLOOKUP(Tabela4[[#This Row],[Designação]],BW:BX,2,0)="SIM",SUM(AV411:BC411)+(4*(SUM(BL411:BS411))),0),0)</f>
        <v>636</v>
      </c>
      <c r="AO411" t="str">
        <f>IFERROR(VLOOKUP(Tabela4[[#This Row],[Designação]],BW:BX,2,0),0)</f>
        <v>SIM</v>
      </c>
      <c r="AP411" t="str">
        <f>IF(Tabela4[[#This Row],[Designação]]=AQ411,"SIM","NÃO")</f>
        <v>SIM</v>
      </c>
      <c r="AQ411" s="38">
        <v>515039</v>
      </c>
      <c r="AR411">
        <v>49</v>
      </c>
      <c r="AS411">
        <v>43</v>
      </c>
      <c r="AT411">
        <v>56</v>
      </c>
      <c r="AU411">
        <v>64</v>
      </c>
      <c r="AV411">
        <v>68</v>
      </c>
      <c r="AW411">
        <v>62</v>
      </c>
      <c r="AX411">
        <v>128</v>
      </c>
      <c r="AY411">
        <v>132</v>
      </c>
      <c r="AZ411">
        <v>87</v>
      </c>
      <c r="BA411">
        <v>28</v>
      </c>
      <c r="BB411">
        <v>28</v>
      </c>
      <c r="BC411">
        <v>31</v>
      </c>
      <c r="BD411">
        <v>776</v>
      </c>
      <c r="BF411" t="str">
        <f t="shared" si="218"/>
        <v>sim</v>
      </c>
      <c r="BG411" s="38">
        <v>515039</v>
      </c>
      <c r="BH411">
        <v>2</v>
      </c>
      <c r="BI411">
        <v>2</v>
      </c>
      <c r="BJ411">
        <v>2</v>
      </c>
      <c r="BK411">
        <v>2</v>
      </c>
      <c r="BL411">
        <v>2</v>
      </c>
      <c r="BM411">
        <v>2</v>
      </c>
      <c r="BN411">
        <v>4</v>
      </c>
      <c r="BO411">
        <v>4</v>
      </c>
      <c r="BP411">
        <v>3</v>
      </c>
      <c r="BQ411">
        <v>1</v>
      </c>
      <c r="BR411">
        <v>1</v>
      </c>
      <c r="BS411">
        <v>1</v>
      </c>
      <c r="BT411">
        <v>26</v>
      </c>
    </row>
    <row r="412" spans="2:72" x14ac:dyDescent="0.25">
      <c r="B412" s="22">
        <v>5</v>
      </c>
      <c r="C412" s="23">
        <v>515040</v>
      </c>
      <c r="D412" s="24" t="s">
        <v>445</v>
      </c>
      <c r="E412" s="25">
        <f t="shared" si="188"/>
        <v>31</v>
      </c>
      <c r="F412" s="25">
        <f>Tabela4[[#This Row],[1º ano  LP]]</f>
        <v>31</v>
      </c>
      <c r="G412" s="27">
        <f t="shared" si="189"/>
        <v>2</v>
      </c>
      <c r="H412" s="27">
        <f>Tabela4[[#This Row],[1º ano - APLICADOR LP]]</f>
        <v>2</v>
      </c>
      <c r="I412" s="25">
        <f t="shared" si="190"/>
        <v>66</v>
      </c>
      <c r="J412" s="25">
        <f t="shared" si="191"/>
        <v>66</v>
      </c>
      <c r="K412" s="27">
        <f t="shared" si="192"/>
        <v>4</v>
      </c>
      <c r="L412" s="27">
        <f t="shared" si="193"/>
        <v>4</v>
      </c>
      <c r="M412" s="25">
        <f t="shared" si="194"/>
        <v>66</v>
      </c>
      <c r="N412" s="25">
        <f t="shared" si="195"/>
        <v>66</v>
      </c>
      <c r="O412" s="27">
        <f t="shared" si="196"/>
        <v>4</v>
      </c>
      <c r="P412" s="27">
        <f t="shared" si="197"/>
        <v>4</v>
      </c>
      <c r="Q412" s="25">
        <f t="shared" si="198"/>
        <v>77</v>
      </c>
      <c r="R412" s="25">
        <f t="shared" si="199"/>
        <v>77</v>
      </c>
      <c r="S412" s="25">
        <f t="shared" si="200"/>
        <v>62</v>
      </c>
      <c r="T412" s="25">
        <f t="shared" si="201"/>
        <v>62</v>
      </c>
      <c r="U412" s="25">
        <f t="shared" si="202"/>
        <v>69</v>
      </c>
      <c r="V412" s="25">
        <f t="shared" si="203"/>
        <v>69</v>
      </c>
      <c r="W412" s="25">
        <f t="shared" si="204"/>
        <v>86</v>
      </c>
      <c r="X412" s="25">
        <f t="shared" si="205"/>
        <v>86</v>
      </c>
      <c r="Y412" s="25">
        <f t="shared" si="206"/>
        <v>86</v>
      </c>
      <c r="Z412" s="25">
        <f t="shared" si="207"/>
        <v>86</v>
      </c>
      <c r="AA412" s="25">
        <f t="shared" si="208"/>
        <v>76</v>
      </c>
      <c r="AB412" s="25">
        <f t="shared" si="209"/>
        <v>76</v>
      </c>
      <c r="AC412" s="25">
        <f t="shared" si="210"/>
        <v>0</v>
      </c>
      <c r="AD412" s="25">
        <f t="shared" si="211"/>
        <v>0</v>
      </c>
      <c r="AE412" s="25">
        <f t="shared" si="212"/>
        <v>0</v>
      </c>
      <c r="AF412" s="27">
        <f t="shared" si="213"/>
        <v>0</v>
      </c>
      <c r="AG412" s="27">
        <f t="shared" si="214"/>
        <v>0</v>
      </c>
      <c r="AH412" s="27">
        <f t="shared" si="215"/>
        <v>0</v>
      </c>
      <c r="AI412" s="27">
        <f t="shared" si="216"/>
        <v>240</v>
      </c>
      <c r="AJ412" s="27">
        <f t="shared" si="217"/>
        <v>379</v>
      </c>
      <c r="AK412" s="26">
        <f>SUM(Tabela4[[#This Row],[1º ano  LP]:[Questionário Contextual Estudante]])</f>
        <v>1877</v>
      </c>
      <c r="AM412">
        <f>IFERROR(IF(VLOOKUP(Tabela4[[#This Row],[Designação]],BW:BX,2,0)="SIM",SUM(AR412:AU412)+(4*(SUM(BH412:BK412))),0),0)</f>
        <v>240</v>
      </c>
      <c r="AN412">
        <f>IFERROR(IF(VLOOKUP(Tabela4[[#This Row],[Designação]],BW:BX,2,0)="SIM",SUM(AV412:BC412)+(4*(SUM(BL412:BS412))),0),0)</f>
        <v>379</v>
      </c>
      <c r="AO412" t="str">
        <f>IFERROR(VLOOKUP(Tabela4[[#This Row],[Designação]],BW:BX,2,0),0)</f>
        <v>SIM</v>
      </c>
      <c r="AP412" t="str">
        <f>IF(Tabela4[[#This Row],[Designação]]=AQ412,"SIM","NÃO")</f>
        <v>SIM</v>
      </c>
      <c r="AQ412" s="38">
        <v>515040</v>
      </c>
      <c r="AR412">
        <v>27</v>
      </c>
      <c r="AS412">
        <v>58</v>
      </c>
      <c r="AT412">
        <v>58</v>
      </c>
      <c r="AU412">
        <v>69</v>
      </c>
      <c r="AV412">
        <v>54</v>
      </c>
      <c r="AW412">
        <v>61</v>
      </c>
      <c r="AX412">
        <v>78</v>
      </c>
      <c r="AY412">
        <v>78</v>
      </c>
      <c r="AZ412">
        <v>68</v>
      </c>
      <c r="BD412">
        <v>551</v>
      </c>
      <c r="BF412" t="str">
        <f t="shared" si="218"/>
        <v>sim</v>
      </c>
      <c r="BG412" s="38">
        <v>515040</v>
      </c>
      <c r="BH412">
        <v>1</v>
      </c>
      <c r="BI412">
        <v>2</v>
      </c>
      <c r="BJ412">
        <v>2</v>
      </c>
      <c r="BK412">
        <v>2</v>
      </c>
      <c r="BL412">
        <v>2</v>
      </c>
      <c r="BM412">
        <v>2</v>
      </c>
      <c r="BN412">
        <v>2</v>
      </c>
      <c r="BO412">
        <v>2</v>
      </c>
      <c r="BP412">
        <v>2</v>
      </c>
      <c r="BT412">
        <v>17</v>
      </c>
    </row>
    <row r="413" spans="2:72" x14ac:dyDescent="0.25">
      <c r="B413" s="22">
        <v>5</v>
      </c>
      <c r="C413" s="23">
        <v>515041</v>
      </c>
      <c r="D413" s="24" t="s">
        <v>446</v>
      </c>
      <c r="E413" s="25">
        <f t="shared" si="188"/>
        <v>40</v>
      </c>
      <c r="F413" s="25">
        <f>Tabela4[[#This Row],[1º ano  LP]]</f>
        <v>40</v>
      </c>
      <c r="G413" s="27">
        <f t="shared" si="189"/>
        <v>2</v>
      </c>
      <c r="H413" s="27">
        <f>Tabela4[[#This Row],[1º ano - APLICADOR LP]]</f>
        <v>2</v>
      </c>
      <c r="I413" s="25">
        <f t="shared" si="190"/>
        <v>75</v>
      </c>
      <c r="J413" s="25">
        <f t="shared" si="191"/>
        <v>75</v>
      </c>
      <c r="K413" s="27">
        <f t="shared" si="192"/>
        <v>4</v>
      </c>
      <c r="L413" s="27">
        <f t="shared" si="193"/>
        <v>4</v>
      </c>
      <c r="M413" s="25">
        <f t="shared" si="194"/>
        <v>72</v>
      </c>
      <c r="N413" s="25">
        <f t="shared" si="195"/>
        <v>72</v>
      </c>
      <c r="O413" s="27">
        <f t="shared" si="196"/>
        <v>4</v>
      </c>
      <c r="P413" s="27">
        <f t="shared" si="197"/>
        <v>4</v>
      </c>
      <c r="Q413" s="25">
        <f t="shared" si="198"/>
        <v>77</v>
      </c>
      <c r="R413" s="25">
        <f t="shared" si="199"/>
        <v>77</v>
      </c>
      <c r="S413" s="25">
        <f t="shared" si="200"/>
        <v>46</v>
      </c>
      <c r="T413" s="25">
        <f t="shared" si="201"/>
        <v>46</v>
      </c>
      <c r="U413" s="25">
        <f t="shared" si="202"/>
        <v>117</v>
      </c>
      <c r="V413" s="25">
        <f t="shared" si="203"/>
        <v>117</v>
      </c>
      <c r="W413" s="25">
        <f t="shared" si="204"/>
        <v>91</v>
      </c>
      <c r="X413" s="25">
        <f t="shared" si="205"/>
        <v>91</v>
      </c>
      <c r="Y413" s="25">
        <f t="shared" si="206"/>
        <v>104</v>
      </c>
      <c r="Z413" s="25">
        <f t="shared" si="207"/>
        <v>104</v>
      </c>
      <c r="AA413" s="25">
        <f t="shared" si="208"/>
        <v>77</v>
      </c>
      <c r="AB413" s="25">
        <f t="shared" si="209"/>
        <v>77</v>
      </c>
      <c r="AC413" s="25">
        <f t="shared" si="210"/>
        <v>0</v>
      </c>
      <c r="AD413" s="25">
        <f t="shared" si="211"/>
        <v>0</v>
      </c>
      <c r="AE413" s="25">
        <f t="shared" si="212"/>
        <v>0</v>
      </c>
      <c r="AF413" s="27">
        <f t="shared" si="213"/>
        <v>0</v>
      </c>
      <c r="AG413" s="27">
        <f t="shared" si="214"/>
        <v>0</v>
      </c>
      <c r="AH413" s="27">
        <f t="shared" si="215"/>
        <v>0</v>
      </c>
      <c r="AI413" s="27">
        <f t="shared" si="216"/>
        <v>0</v>
      </c>
      <c r="AJ413" s="27">
        <f t="shared" si="217"/>
        <v>0</v>
      </c>
      <c r="AK413" s="26">
        <f>SUM(Tabela4[[#This Row],[1º ano  LP]:[Questionário Contextual Estudante]])</f>
        <v>1418</v>
      </c>
      <c r="AM413">
        <f>IFERROR(IF(VLOOKUP(Tabela4[[#This Row],[Designação]],BW:BX,2,0)="SIM",SUM(AR413:AU413)+(4*(SUM(BH413:BK413))),0),0)</f>
        <v>0</v>
      </c>
      <c r="AN413">
        <f>IFERROR(IF(VLOOKUP(Tabela4[[#This Row],[Designação]],BW:BX,2,0)="SIM",SUM(AV413:BC413)+(4*(SUM(BL413:BS413))),0),0)</f>
        <v>0</v>
      </c>
      <c r="AO413">
        <f>IFERROR(VLOOKUP(Tabela4[[#This Row],[Designação]],BW:BX,2,0),0)</f>
        <v>0</v>
      </c>
      <c r="AP413" t="str">
        <f>IF(Tabela4[[#This Row],[Designação]]=AQ413,"SIM","NÃO")</f>
        <v>SIM</v>
      </c>
      <c r="AQ413" s="38">
        <v>515041</v>
      </c>
      <c r="AR413">
        <v>36</v>
      </c>
      <c r="AS413">
        <v>67</v>
      </c>
      <c r="AT413">
        <v>64</v>
      </c>
      <c r="AU413">
        <v>69</v>
      </c>
      <c r="AV413">
        <v>42</v>
      </c>
      <c r="AW413">
        <v>105</v>
      </c>
      <c r="AX413">
        <v>83</v>
      </c>
      <c r="AY413">
        <v>92</v>
      </c>
      <c r="AZ413">
        <v>69</v>
      </c>
      <c r="BD413">
        <v>627</v>
      </c>
      <c r="BF413" t="str">
        <f t="shared" si="218"/>
        <v>sim</v>
      </c>
      <c r="BG413" s="38">
        <v>515041</v>
      </c>
      <c r="BH413">
        <v>1</v>
      </c>
      <c r="BI413">
        <v>2</v>
      </c>
      <c r="BJ413">
        <v>2</v>
      </c>
      <c r="BK413">
        <v>2</v>
      </c>
      <c r="BL413">
        <v>1</v>
      </c>
      <c r="BM413">
        <v>3</v>
      </c>
      <c r="BN413">
        <v>2</v>
      </c>
      <c r="BO413">
        <v>3</v>
      </c>
      <c r="BP413">
        <v>2</v>
      </c>
      <c r="BT413">
        <v>18</v>
      </c>
    </row>
    <row r="414" spans="2:72" x14ac:dyDescent="0.25">
      <c r="B414" s="22">
        <v>5</v>
      </c>
      <c r="C414" s="23">
        <v>515043</v>
      </c>
      <c r="D414" s="24" t="s">
        <v>447</v>
      </c>
      <c r="E414" s="25">
        <f t="shared" si="188"/>
        <v>55</v>
      </c>
      <c r="F414" s="25">
        <f>Tabela4[[#This Row],[1º ano  LP]]</f>
        <v>55</v>
      </c>
      <c r="G414" s="27">
        <f t="shared" si="189"/>
        <v>4</v>
      </c>
      <c r="H414" s="27">
        <f>Tabela4[[#This Row],[1º ano - APLICADOR LP]]</f>
        <v>4</v>
      </c>
      <c r="I414" s="25">
        <f t="shared" si="190"/>
        <v>56</v>
      </c>
      <c r="J414" s="25">
        <f t="shared" si="191"/>
        <v>56</v>
      </c>
      <c r="K414" s="27">
        <f t="shared" si="192"/>
        <v>4</v>
      </c>
      <c r="L414" s="27">
        <f t="shared" si="193"/>
        <v>4</v>
      </c>
      <c r="M414" s="25">
        <f t="shared" si="194"/>
        <v>28</v>
      </c>
      <c r="N414" s="25">
        <f t="shared" si="195"/>
        <v>28</v>
      </c>
      <c r="O414" s="27">
        <f t="shared" si="196"/>
        <v>2</v>
      </c>
      <c r="P414" s="27">
        <f t="shared" si="197"/>
        <v>2</v>
      </c>
      <c r="Q414" s="25">
        <f t="shared" si="198"/>
        <v>56</v>
      </c>
      <c r="R414" s="25">
        <f t="shared" si="199"/>
        <v>56</v>
      </c>
      <c r="S414" s="25">
        <f t="shared" si="200"/>
        <v>52</v>
      </c>
      <c r="T414" s="25">
        <f t="shared" si="201"/>
        <v>52</v>
      </c>
      <c r="U414" s="25">
        <f t="shared" si="202"/>
        <v>0</v>
      </c>
      <c r="V414" s="25">
        <f t="shared" si="203"/>
        <v>0</v>
      </c>
      <c r="W414" s="25">
        <f t="shared" si="204"/>
        <v>0</v>
      </c>
      <c r="X414" s="25">
        <f t="shared" si="205"/>
        <v>0</v>
      </c>
      <c r="Y414" s="25">
        <f t="shared" si="206"/>
        <v>0</v>
      </c>
      <c r="Z414" s="25">
        <f t="shared" si="207"/>
        <v>0</v>
      </c>
      <c r="AA414" s="25">
        <f t="shared" si="208"/>
        <v>0</v>
      </c>
      <c r="AB414" s="25">
        <f t="shared" si="209"/>
        <v>0</v>
      </c>
      <c r="AC414" s="25">
        <f t="shared" si="210"/>
        <v>0</v>
      </c>
      <c r="AD414" s="25">
        <f t="shared" si="211"/>
        <v>0</v>
      </c>
      <c r="AE414" s="25">
        <f t="shared" si="212"/>
        <v>0</v>
      </c>
      <c r="AF414" s="27">
        <f t="shared" si="213"/>
        <v>0</v>
      </c>
      <c r="AG414" s="27">
        <f t="shared" si="214"/>
        <v>0</v>
      </c>
      <c r="AH414" s="27">
        <f t="shared" si="215"/>
        <v>0</v>
      </c>
      <c r="AI414" s="27">
        <f t="shared" si="216"/>
        <v>0</v>
      </c>
      <c r="AJ414" s="27">
        <f t="shared" si="217"/>
        <v>0</v>
      </c>
      <c r="AK414" s="26">
        <f>SUM(Tabela4[[#This Row],[1º ano  LP]:[Questionário Contextual Estudante]])</f>
        <v>514</v>
      </c>
      <c r="AM414">
        <f>IFERROR(IF(VLOOKUP(Tabela4[[#This Row],[Designação]],BW:BX,2,0)="SIM",SUM(AR414:AU414)+(4*(SUM(BH414:BK414))),0),0)</f>
        <v>0</v>
      </c>
      <c r="AN414">
        <f>IFERROR(IF(VLOOKUP(Tabela4[[#This Row],[Designação]],BW:BX,2,0)="SIM",SUM(AV414:BC414)+(4*(SUM(BL414:BS414))),0),0)</f>
        <v>0</v>
      </c>
      <c r="AO414">
        <f>IFERROR(VLOOKUP(Tabela4[[#This Row],[Designação]],BW:BX,2,0),0)</f>
        <v>0</v>
      </c>
      <c r="AP414" t="str">
        <f>IF(Tabela4[[#This Row],[Designação]]=AQ414,"SIM","NÃO")</f>
        <v>SIM</v>
      </c>
      <c r="AQ414" s="38">
        <v>515043</v>
      </c>
      <c r="AR414">
        <v>47</v>
      </c>
      <c r="AS414">
        <v>48</v>
      </c>
      <c r="AT414">
        <v>24</v>
      </c>
      <c r="AU414">
        <v>48</v>
      </c>
      <c r="AV414">
        <v>44</v>
      </c>
      <c r="BD414">
        <v>211</v>
      </c>
      <c r="BF414" t="str">
        <f t="shared" si="218"/>
        <v>sim</v>
      </c>
      <c r="BG414" s="38">
        <v>515043</v>
      </c>
      <c r="BH414">
        <v>2</v>
      </c>
      <c r="BI414">
        <v>2</v>
      </c>
      <c r="BJ414">
        <v>1</v>
      </c>
      <c r="BK414">
        <v>2</v>
      </c>
      <c r="BL414">
        <v>2</v>
      </c>
      <c r="BT414">
        <v>9</v>
      </c>
    </row>
    <row r="415" spans="2:72" x14ac:dyDescent="0.25">
      <c r="B415" s="22">
        <v>5</v>
      </c>
      <c r="C415" s="23">
        <v>515044</v>
      </c>
      <c r="D415" s="24" t="s">
        <v>448</v>
      </c>
      <c r="E415" s="25">
        <f t="shared" si="188"/>
        <v>55</v>
      </c>
      <c r="F415" s="25">
        <f>Tabela4[[#This Row],[1º ano  LP]]</f>
        <v>55</v>
      </c>
      <c r="G415" s="27">
        <f t="shared" si="189"/>
        <v>4</v>
      </c>
      <c r="H415" s="27">
        <f>Tabela4[[#This Row],[1º ano - APLICADOR LP]]</f>
        <v>4</v>
      </c>
      <c r="I415" s="25">
        <f t="shared" si="190"/>
        <v>55</v>
      </c>
      <c r="J415" s="25">
        <f t="shared" si="191"/>
        <v>55</v>
      </c>
      <c r="K415" s="27">
        <f t="shared" si="192"/>
        <v>4</v>
      </c>
      <c r="L415" s="27">
        <f t="shared" si="193"/>
        <v>4</v>
      </c>
      <c r="M415" s="25">
        <f t="shared" si="194"/>
        <v>63</v>
      </c>
      <c r="N415" s="25">
        <f t="shared" si="195"/>
        <v>63</v>
      </c>
      <c r="O415" s="27">
        <f t="shared" si="196"/>
        <v>4</v>
      </c>
      <c r="P415" s="27">
        <f t="shared" si="197"/>
        <v>4</v>
      </c>
      <c r="Q415" s="25">
        <f t="shared" si="198"/>
        <v>72</v>
      </c>
      <c r="R415" s="25">
        <f t="shared" si="199"/>
        <v>72</v>
      </c>
      <c r="S415" s="25">
        <f t="shared" si="200"/>
        <v>68</v>
      </c>
      <c r="T415" s="25">
        <f t="shared" si="201"/>
        <v>68</v>
      </c>
      <c r="U415" s="25">
        <f t="shared" si="202"/>
        <v>69</v>
      </c>
      <c r="V415" s="25">
        <f t="shared" si="203"/>
        <v>69</v>
      </c>
      <c r="W415" s="25">
        <f t="shared" si="204"/>
        <v>0</v>
      </c>
      <c r="X415" s="25">
        <f t="shared" si="205"/>
        <v>0</v>
      </c>
      <c r="Y415" s="25">
        <f t="shared" si="206"/>
        <v>0</v>
      </c>
      <c r="Z415" s="25">
        <f t="shared" si="207"/>
        <v>0</v>
      </c>
      <c r="AA415" s="25">
        <f t="shared" si="208"/>
        <v>0</v>
      </c>
      <c r="AB415" s="25">
        <f t="shared" si="209"/>
        <v>0</v>
      </c>
      <c r="AC415" s="25">
        <f t="shared" si="210"/>
        <v>0</v>
      </c>
      <c r="AD415" s="25">
        <f t="shared" si="211"/>
        <v>0</v>
      </c>
      <c r="AE415" s="25">
        <f t="shared" si="212"/>
        <v>0</v>
      </c>
      <c r="AF415" s="27">
        <f t="shared" si="213"/>
        <v>0</v>
      </c>
      <c r="AG415" s="27">
        <f t="shared" si="214"/>
        <v>0</v>
      </c>
      <c r="AH415" s="27">
        <f t="shared" si="215"/>
        <v>0</v>
      </c>
      <c r="AI415" s="27">
        <f t="shared" si="216"/>
        <v>0</v>
      </c>
      <c r="AJ415" s="27">
        <f t="shared" si="217"/>
        <v>0</v>
      </c>
      <c r="AK415" s="26">
        <f>SUM(Tabela4[[#This Row],[1º ano  LP]:[Questionário Contextual Estudante]])</f>
        <v>788</v>
      </c>
      <c r="AM415">
        <f>IFERROR(IF(VLOOKUP(Tabela4[[#This Row],[Designação]],BW:BX,2,0)="SIM",SUM(AR415:AU415)+(4*(SUM(BH415:BK415))),0),0)</f>
        <v>0</v>
      </c>
      <c r="AN415">
        <f>IFERROR(IF(VLOOKUP(Tabela4[[#This Row],[Designação]],BW:BX,2,0)="SIM",SUM(AV415:BC415)+(4*(SUM(BL415:BS415))),0),0)</f>
        <v>0</v>
      </c>
      <c r="AO415">
        <f>IFERROR(VLOOKUP(Tabela4[[#This Row],[Designação]],BW:BX,2,0),0)</f>
        <v>0</v>
      </c>
      <c r="AP415" t="str">
        <f>IF(Tabela4[[#This Row],[Designação]]=AQ415,"SIM","NÃO")</f>
        <v>SIM</v>
      </c>
      <c r="AQ415" s="38">
        <v>515044</v>
      </c>
      <c r="AR415">
        <v>47</v>
      </c>
      <c r="AS415">
        <v>47</v>
      </c>
      <c r="AT415">
        <v>55</v>
      </c>
      <c r="AU415">
        <v>64</v>
      </c>
      <c r="AV415">
        <v>60</v>
      </c>
      <c r="AW415">
        <v>61</v>
      </c>
      <c r="BD415">
        <v>334</v>
      </c>
      <c r="BF415" t="str">
        <f t="shared" si="218"/>
        <v>sim</v>
      </c>
      <c r="BG415" s="38">
        <v>515044</v>
      </c>
      <c r="BH415">
        <v>2</v>
      </c>
      <c r="BI415">
        <v>2</v>
      </c>
      <c r="BJ415">
        <v>2</v>
      </c>
      <c r="BK415">
        <v>2</v>
      </c>
      <c r="BL415">
        <v>2</v>
      </c>
      <c r="BM415">
        <v>2</v>
      </c>
      <c r="BT415">
        <v>12</v>
      </c>
    </row>
    <row r="416" spans="2:72" x14ac:dyDescent="0.25">
      <c r="B416" s="22">
        <v>5</v>
      </c>
      <c r="C416" s="23">
        <v>515045</v>
      </c>
      <c r="D416" s="24" t="s">
        <v>449</v>
      </c>
      <c r="E416" s="25">
        <f t="shared" si="188"/>
        <v>0</v>
      </c>
      <c r="F416" s="25">
        <f>Tabela4[[#This Row],[1º ano  LP]]</f>
        <v>0</v>
      </c>
      <c r="G416" s="27">
        <f t="shared" si="189"/>
        <v>0</v>
      </c>
      <c r="H416" s="27">
        <f>Tabela4[[#This Row],[1º ano - APLICADOR LP]]</f>
        <v>0</v>
      </c>
      <c r="I416" s="25">
        <f t="shared" si="190"/>
        <v>0</v>
      </c>
      <c r="J416" s="25">
        <f t="shared" si="191"/>
        <v>0</v>
      </c>
      <c r="K416" s="27">
        <f t="shared" si="192"/>
        <v>0</v>
      </c>
      <c r="L416" s="27">
        <f t="shared" si="193"/>
        <v>0</v>
      </c>
      <c r="M416" s="25">
        <f t="shared" si="194"/>
        <v>0</v>
      </c>
      <c r="N416" s="25">
        <f t="shared" si="195"/>
        <v>0</v>
      </c>
      <c r="O416" s="27">
        <f t="shared" si="196"/>
        <v>0</v>
      </c>
      <c r="P416" s="27">
        <f t="shared" si="197"/>
        <v>0</v>
      </c>
      <c r="Q416" s="25">
        <f t="shared" si="198"/>
        <v>0</v>
      </c>
      <c r="R416" s="25">
        <f t="shared" si="199"/>
        <v>0</v>
      </c>
      <c r="S416" s="25">
        <f t="shared" si="200"/>
        <v>0</v>
      </c>
      <c r="T416" s="25">
        <f t="shared" si="201"/>
        <v>0</v>
      </c>
      <c r="U416" s="25">
        <f t="shared" si="202"/>
        <v>106</v>
      </c>
      <c r="V416" s="25">
        <f t="shared" si="203"/>
        <v>106</v>
      </c>
      <c r="W416" s="25">
        <f t="shared" si="204"/>
        <v>175</v>
      </c>
      <c r="X416" s="25">
        <f t="shared" si="205"/>
        <v>175</v>
      </c>
      <c r="Y416" s="25">
        <f t="shared" si="206"/>
        <v>134</v>
      </c>
      <c r="Z416" s="25">
        <f t="shared" si="207"/>
        <v>134</v>
      </c>
      <c r="AA416" s="25">
        <f t="shared" si="208"/>
        <v>125</v>
      </c>
      <c r="AB416" s="25">
        <f t="shared" si="209"/>
        <v>125</v>
      </c>
      <c r="AC416" s="25">
        <f t="shared" si="210"/>
        <v>0</v>
      </c>
      <c r="AD416" s="25">
        <f t="shared" si="211"/>
        <v>0</v>
      </c>
      <c r="AE416" s="25">
        <f t="shared" si="212"/>
        <v>0</v>
      </c>
      <c r="AF416" s="27">
        <f t="shared" si="213"/>
        <v>0</v>
      </c>
      <c r="AG416" s="27">
        <f t="shared" si="214"/>
        <v>22</v>
      </c>
      <c r="AH416" s="27">
        <f t="shared" si="215"/>
        <v>22</v>
      </c>
      <c r="AI416" s="27">
        <f t="shared" si="216"/>
        <v>0</v>
      </c>
      <c r="AJ416" s="27">
        <f t="shared" si="217"/>
        <v>0</v>
      </c>
      <c r="AK416" s="26">
        <f>SUM(Tabela4[[#This Row],[1º ano  LP]:[Questionário Contextual Estudante]])</f>
        <v>1124</v>
      </c>
      <c r="AM416">
        <f>IFERROR(IF(VLOOKUP(Tabela4[[#This Row],[Designação]],BW:BX,2,0)="SIM",SUM(AR416:AU416)+(4*(SUM(BH416:BK416))),0),0)</f>
        <v>0</v>
      </c>
      <c r="AN416">
        <f>IFERROR(IF(VLOOKUP(Tabela4[[#This Row],[Designação]],BW:BX,2,0)="SIM",SUM(AV416:BC416)+(4*(SUM(BL416:BS416))),0),0)</f>
        <v>0</v>
      </c>
      <c r="AO416">
        <f>IFERROR(VLOOKUP(Tabela4[[#This Row],[Designação]],BW:BX,2,0),0)</f>
        <v>0</v>
      </c>
      <c r="AP416" t="str">
        <f>IF(Tabela4[[#This Row],[Designação]]=AQ416,"SIM","NÃO")</f>
        <v>SIM</v>
      </c>
      <c r="AQ416" s="38">
        <v>515045</v>
      </c>
      <c r="AW416">
        <v>94</v>
      </c>
      <c r="AX416">
        <v>159</v>
      </c>
      <c r="AY416">
        <v>122</v>
      </c>
      <c r="AZ416">
        <v>113</v>
      </c>
      <c r="BC416">
        <v>18</v>
      </c>
      <c r="BD416">
        <v>506</v>
      </c>
      <c r="BF416" t="str">
        <f t="shared" si="218"/>
        <v>sim</v>
      </c>
      <c r="BG416" s="38">
        <v>515045</v>
      </c>
      <c r="BM416">
        <v>3</v>
      </c>
      <c r="BN416">
        <v>4</v>
      </c>
      <c r="BO416">
        <v>3</v>
      </c>
      <c r="BP416">
        <v>3</v>
      </c>
      <c r="BS416">
        <v>1</v>
      </c>
      <c r="BT416">
        <v>14</v>
      </c>
    </row>
    <row r="417" spans="2:72" x14ac:dyDescent="0.25">
      <c r="B417" s="22">
        <v>5</v>
      </c>
      <c r="C417" s="23">
        <v>515047</v>
      </c>
      <c r="D417" s="24" t="s">
        <v>450</v>
      </c>
      <c r="E417" s="25">
        <f t="shared" si="188"/>
        <v>53</v>
      </c>
      <c r="F417" s="25">
        <f>Tabela4[[#This Row],[1º ano  LP]]</f>
        <v>53</v>
      </c>
      <c r="G417" s="27">
        <f t="shared" si="189"/>
        <v>4</v>
      </c>
      <c r="H417" s="27">
        <f>Tabela4[[#This Row],[1º ano - APLICADOR LP]]</f>
        <v>4</v>
      </c>
      <c r="I417" s="25">
        <f t="shared" si="190"/>
        <v>66</v>
      </c>
      <c r="J417" s="25">
        <f t="shared" si="191"/>
        <v>66</v>
      </c>
      <c r="K417" s="27">
        <f t="shared" si="192"/>
        <v>4</v>
      </c>
      <c r="L417" s="27">
        <f t="shared" si="193"/>
        <v>4</v>
      </c>
      <c r="M417" s="25">
        <f t="shared" si="194"/>
        <v>65</v>
      </c>
      <c r="N417" s="25">
        <f t="shared" si="195"/>
        <v>65</v>
      </c>
      <c r="O417" s="27">
        <f t="shared" si="196"/>
        <v>4</v>
      </c>
      <c r="P417" s="27">
        <f t="shared" si="197"/>
        <v>4</v>
      </c>
      <c r="Q417" s="25">
        <f t="shared" si="198"/>
        <v>36</v>
      </c>
      <c r="R417" s="25">
        <f t="shared" si="199"/>
        <v>36</v>
      </c>
      <c r="S417" s="25">
        <f t="shared" si="200"/>
        <v>34</v>
      </c>
      <c r="T417" s="25">
        <f t="shared" si="201"/>
        <v>34</v>
      </c>
      <c r="U417" s="25">
        <f t="shared" si="202"/>
        <v>0</v>
      </c>
      <c r="V417" s="25">
        <f t="shared" si="203"/>
        <v>0</v>
      </c>
      <c r="W417" s="25">
        <f t="shared" si="204"/>
        <v>0</v>
      </c>
      <c r="X417" s="25">
        <f t="shared" si="205"/>
        <v>0</v>
      </c>
      <c r="Y417" s="25">
        <f t="shared" si="206"/>
        <v>0</v>
      </c>
      <c r="Z417" s="25">
        <f t="shared" si="207"/>
        <v>0</v>
      </c>
      <c r="AA417" s="25">
        <f t="shared" si="208"/>
        <v>0</v>
      </c>
      <c r="AB417" s="25">
        <f t="shared" si="209"/>
        <v>0</v>
      </c>
      <c r="AC417" s="25">
        <f t="shared" si="210"/>
        <v>0</v>
      </c>
      <c r="AD417" s="25">
        <f t="shared" si="211"/>
        <v>0</v>
      </c>
      <c r="AE417" s="25">
        <f t="shared" si="212"/>
        <v>0</v>
      </c>
      <c r="AF417" s="27">
        <f t="shared" si="213"/>
        <v>0</v>
      </c>
      <c r="AG417" s="27">
        <f t="shared" si="214"/>
        <v>0</v>
      </c>
      <c r="AH417" s="27">
        <f t="shared" si="215"/>
        <v>0</v>
      </c>
      <c r="AI417" s="27">
        <f t="shared" si="216"/>
        <v>220</v>
      </c>
      <c r="AJ417" s="27">
        <f t="shared" si="217"/>
        <v>34</v>
      </c>
      <c r="AK417" s="26">
        <f>SUM(Tabela4[[#This Row],[1º ano  LP]:[Questionário Contextual Estudante]])</f>
        <v>786</v>
      </c>
      <c r="AM417">
        <f>IFERROR(IF(VLOOKUP(Tabela4[[#This Row],[Designação]],BW:BX,2,0)="SIM",SUM(AR417:AU417)+(4*(SUM(BH417:BK417))),0),0)</f>
        <v>220</v>
      </c>
      <c r="AN417">
        <f>IFERROR(IF(VLOOKUP(Tabela4[[#This Row],[Designação]],BW:BX,2,0)="SIM",SUM(AV417:BC417)+(4*(SUM(BL417:BS417))),0),0)</f>
        <v>34</v>
      </c>
      <c r="AO417" t="str">
        <f>IFERROR(VLOOKUP(Tabela4[[#This Row],[Designação]],BW:BX,2,0),0)</f>
        <v>SIM</v>
      </c>
      <c r="AP417" t="str">
        <f>IF(Tabela4[[#This Row],[Designação]]=AQ417,"SIM","NÃO")</f>
        <v>SIM</v>
      </c>
      <c r="AQ417" s="38">
        <v>515047</v>
      </c>
      <c r="AR417">
        <v>45</v>
      </c>
      <c r="AS417">
        <v>58</v>
      </c>
      <c r="AT417">
        <v>57</v>
      </c>
      <c r="AU417">
        <v>32</v>
      </c>
      <c r="AV417">
        <v>30</v>
      </c>
      <c r="BD417">
        <v>222</v>
      </c>
      <c r="BF417" t="str">
        <f t="shared" si="218"/>
        <v>sim</v>
      </c>
      <c r="BG417" s="38">
        <v>515047</v>
      </c>
      <c r="BH417">
        <v>2</v>
      </c>
      <c r="BI417">
        <v>2</v>
      </c>
      <c r="BJ417">
        <v>2</v>
      </c>
      <c r="BK417">
        <v>1</v>
      </c>
      <c r="BL417">
        <v>1</v>
      </c>
      <c r="BT417">
        <v>8</v>
      </c>
    </row>
    <row r="418" spans="2:72" x14ac:dyDescent="0.25">
      <c r="B418" s="22">
        <v>5</v>
      </c>
      <c r="C418" s="23">
        <v>515048</v>
      </c>
      <c r="D418" s="24" t="s">
        <v>451</v>
      </c>
      <c r="E418" s="25">
        <f t="shared" si="188"/>
        <v>61</v>
      </c>
      <c r="F418" s="25">
        <f>Tabela4[[#This Row],[1º ano  LP]]</f>
        <v>61</v>
      </c>
      <c r="G418" s="27">
        <f t="shared" si="189"/>
        <v>4</v>
      </c>
      <c r="H418" s="27">
        <f>Tabela4[[#This Row],[1º ano - APLICADOR LP]]</f>
        <v>4</v>
      </c>
      <c r="I418" s="25">
        <f t="shared" si="190"/>
        <v>61</v>
      </c>
      <c r="J418" s="25">
        <f t="shared" si="191"/>
        <v>61</v>
      </c>
      <c r="K418" s="27">
        <f t="shared" si="192"/>
        <v>4</v>
      </c>
      <c r="L418" s="27">
        <f t="shared" si="193"/>
        <v>4</v>
      </c>
      <c r="M418" s="25">
        <f t="shared" si="194"/>
        <v>61</v>
      </c>
      <c r="N418" s="25">
        <f t="shared" si="195"/>
        <v>61</v>
      </c>
      <c r="O418" s="27">
        <f t="shared" si="196"/>
        <v>4</v>
      </c>
      <c r="P418" s="27">
        <f t="shared" si="197"/>
        <v>4</v>
      </c>
      <c r="Q418" s="25">
        <f t="shared" si="198"/>
        <v>58</v>
      </c>
      <c r="R418" s="25">
        <f t="shared" si="199"/>
        <v>58</v>
      </c>
      <c r="S418" s="25">
        <f t="shared" si="200"/>
        <v>69</v>
      </c>
      <c r="T418" s="25">
        <f t="shared" si="201"/>
        <v>69</v>
      </c>
      <c r="U418" s="25">
        <f t="shared" si="202"/>
        <v>92</v>
      </c>
      <c r="V418" s="25">
        <f t="shared" si="203"/>
        <v>92</v>
      </c>
      <c r="W418" s="25">
        <f t="shared" si="204"/>
        <v>72</v>
      </c>
      <c r="X418" s="25">
        <f t="shared" si="205"/>
        <v>72</v>
      </c>
      <c r="Y418" s="25">
        <f t="shared" si="206"/>
        <v>73</v>
      </c>
      <c r="Z418" s="25">
        <f t="shared" si="207"/>
        <v>73</v>
      </c>
      <c r="AA418" s="25">
        <f t="shared" si="208"/>
        <v>66</v>
      </c>
      <c r="AB418" s="25">
        <f t="shared" si="209"/>
        <v>66</v>
      </c>
      <c r="AC418" s="25">
        <f t="shared" si="210"/>
        <v>0</v>
      </c>
      <c r="AD418" s="25">
        <f t="shared" si="211"/>
        <v>0</v>
      </c>
      <c r="AE418" s="25">
        <f t="shared" si="212"/>
        <v>0</v>
      </c>
      <c r="AF418" s="27">
        <f t="shared" si="213"/>
        <v>0</v>
      </c>
      <c r="AG418" s="27">
        <f t="shared" si="214"/>
        <v>24</v>
      </c>
      <c r="AH418" s="27">
        <f t="shared" si="215"/>
        <v>24</v>
      </c>
      <c r="AI418" s="27">
        <f t="shared" si="216"/>
        <v>0</v>
      </c>
      <c r="AJ418" s="27">
        <f t="shared" si="217"/>
        <v>0</v>
      </c>
      <c r="AK418" s="26">
        <f>SUM(Tabela4[[#This Row],[1º ano  LP]:[Questionário Contextual Estudante]])</f>
        <v>1298</v>
      </c>
      <c r="AM418">
        <f>IFERROR(IF(VLOOKUP(Tabela4[[#This Row],[Designação]],BW:BX,2,0)="SIM",SUM(AR418:AU418)+(4*(SUM(BH418:BK418))),0),0)</f>
        <v>0</v>
      </c>
      <c r="AN418">
        <f>IFERROR(IF(VLOOKUP(Tabela4[[#This Row],[Designação]],BW:BX,2,0)="SIM",SUM(AV418:BC418)+(4*(SUM(BL418:BS418))),0),0)</f>
        <v>0</v>
      </c>
      <c r="AO418">
        <f>IFERROR(VLOOKUP(Tabela4[[#This Row],[Designação]],BW:BX,2,0),0)</f>
        <v>0</v>
      </c>
      <c r="AP418" t="str">
        <f>IF(Tabela4[[#This Row],[Designação]]=AQ418,"SIM","NÃO")</f>
        <v>SIM</v>
      </c>
      <c r="AQ418" s="38">
        <v>515048</v>
      </c>
      <c r="AR418">
        <v>53</v>
      </c>
      <c r="AS418">
        <v>53</v>
      </c>
      <c r="AT418">
        <v>53</v>
      </c>
      <c r="AU418">
        <v>50</v>
      </c>
      <c r="AV418">
        <v>61</v>
      </c>
      <c r="AW418">
        <v>80</v>
      </c>
      <c r="AX418">
        <v>64</v>
      </c>
      <c r="AY418">
        <v>65</v>
      </c>
      <c r="AZ418">
        <v>58</v>
      </c>
      <c r="BC418">
        <v>20</v>
      </c>
      <c r="BD418">
        <v>557</v>
      </c>
      <c r="BF418" t="str">
        <f t="shared" si="218"/>
        <v>sim</v>
      </c>
      <c r="BG418" s="38">
        <v>515048</v>
      </c>
      <c r="BH418">
        <v>2</v>
      </c>
      <c r="BI418">
        <v>2</v>
      </c>
      <c r="BJ418">
        <v>2</v>
      </c>
      <c r="BK418">
        <v>2</v>
      </c>
      <c r="BL418">
        <v>2</v>
      </c>
      <c r="BM418">
        <v>3</v>
      </c>
      <c r="BN418">
        <v>2</v>
      </c>
      <c r="BO418">
        <v>2</v>
      </c>
      <c r="BP418">
        <v>2</v>
      </c>
      <c r="BS418">
        <v>1</v>
      </c>
      <c r="BT418">
        <v>20</v>
      </c>
    </row>
    <row r="419" spans="2:72" x14ac:dyDescent="0.25">
      <c r="B419" s="22">
        <v>5</v>
      </c>
      <c r="C419" s="23">
        <v>515049</v>
      </c>
      <c r="D419" s="24" t="s">
        <v>452</v>
      </c>
      <c r="E419" s="25">
        <f t="shared" si="188"/>
        <v>69</v>
      </c>
      <c r="F419" s="25">
        <f>Tabela4[[#This Row],[1º ano  LP]]</f>
        <v>69</v>
      </c>
      <c r="G419" s="27">
        <f t="shared" si="189"/>
        <v>6</v>
      </c>
      <c r="H419" s="27">
        <f>Tabela4[[#This Row],[1º ano - APLICADOR LP]]</f>
        <v>6</v>
      </c>
      <c r="I419" s="25">
        <f t="shared" si="190"/>
        <v>94</v>
      </c>
      <c r="J419" s="25">
        <f t="shared" si="191"/>
        <v>94</v>
      </c>
      <c r="K419" s="27">
        <f t="shared" si="192"/>
        <v>6</v>
      </c>
      <c r="L419" s="27">
        <f t="shared" si="193"/>
        <v>6</v>
      </c>
      <c r="M419" s="25">
        <f t="shared" si="194"/>
        <v>115</v>
      </c>
      <c r="N419" s="25">
        <f t="shared" si="195"/>
        <v>115</v>
      </c>
      <c r="O419" s="27">
        <f t="shared" si="196"/>
        <v>8</v>
      </c>
      <c r="P419" s="27">
        <f t="shared" si="197"/>
        <v>8</v>
      </c>
      <c r="Q419" s="25">
        <f t="shared" si="198"/>
        <v>75</v>
      </c>
      <c r="R419" s="25">
        <f t="shared" si="199"/>
        <v>75</v>
      </c>
      <c r="S419" s="25">
        <f t="shared" si="200"/>
        <v>70</v>
      </c>
      <c r="T419" s="25">
        <f t="shared" si="201"/>
        <v>70</v>
      </c>
      <c r="U419" s="25">
        <f t="shared" si="202"/>
        <v>0</v>
      </c>
      <c r="V419" s="25">
        <f t="shared" si="203"/>
        <v>0</v>
      </c>
      <c r="W419" s="25">
        <f t="shared" si="204"/>
        <v>0</v>
      </c>
      <c r="X419" s="25">
        <f t="shared" si="205"/>
        <v>0</v>
      </c>
      <c r="Y419" s="25">
        <f t="shared" si="206"/>
        <v>0</v>
      </c>
      <c r="Z419" s="25">
        <f t="shared" si="207"/>
        <v>0</v>
      </c>
      <c r="AA419" s="25">
        <f t="shared" si="208"/>
        <v>0</v>
      </c>
      <c r="AB419" s="25">
        <f t="shared" si="209"/>
        <v>0</v>
      </c>
      <c r="AC419" s="25">
        <f t="shared" si="210"/>
        <v>0</v>
      </c>
      <c r="AD419" s="25">
        <f t="shared" si="211"/>
        <v>0</v>
      </c>
      <c r="AE419" s="25">
        <f t="shared" si="212"/>
        <v>0</v>
      </c>
      <c r="AF419" s="27">
        <f t="shared" si="213"/>
        <v>0</v>
      </c>
      <c r="AG419" s="27">
        <f t="shared" si="214"/>
        <v>0</v>
      </c>
      <c r="AH419" s="27">
        <f t="shared" si="215"/>
        <v>0</v>
      </c>
      <c r="AI419" s="27">
        <f t="shared" si="216"/>
        <v>353</v>
      </c>
      <c r="AJ419" s="27">
        <f t="shared" si="217"/>
        <v>70</v>
      </c>
      <c r="AK419" s="26">
        <f>SUM(Tabela4[[#This Row],[1º ano  LP]:[Questionário Contextual Estudante]])</f>
        <v>1309</v>
      </c>
      <c r="AM419">
        <f>IFERROR(IF(VLOOKUP(Tabela4[[#This Row],[Designação]],BW:BX,2,0)="SIM",SUM(AR419:AU419)+(4*(SUM(BH419:BK419))),0),0)</f>
        <v>353</v>
      </c>
      <c r="AN419">
        <f>IFERROR(IF(VLOOKUP(Tabela4[[#This Row],[Designação]],BW:BX,2,0)="SIM",SUM(AV419:BC419)+(4*(SUM(BL419:BS419))),0),0)</f>
        <v>70</v>
      </c>
      <c r="AO419" t="str">
        <f>IFERROR(VLOOKUP(Tabela4[[#This Row],[Designação]],BW:BX,2,0),0)</f>
        <v>SIM</v>
      </c>
      <c r="AP419" t="str">
        <f>IF(Tabela4[[#This Row],[Designação]]=AQ419,"SIM","NÃO")</f>
        <v>SIM</v>
      </c>
      <c r="AQ419" s="38">
        <v>515049</v>
      </c>
      <c r="AR419">
        <v>57</v>
      </c>
      <c r="AS419">
        <v>82</v>
      </c>
      <c r="AT419">
        <v>99</v>
      </c>
      <c r="AU419">
        <v>67</v>
      </c>
      <c r="AV419">
        <v>62</v>
      </c>
      <c r="BD419">
        <v>367</v>
      </c>
      <c r="BF419" t="str">
        <f t="shared" si="218"/>
        <v>sim</v>
      </c>
      <c r="BG419" s="38">
        <v>515049</v>
      </c>
      <c r="BH419">
        <v>3</v>
      </c>
      <c r="BI419">
        <v>3</v>
      </c>
      <c r="BJ419">
        <v>4</v>
      </c>
      <c r="BK419">
        <v>2</v>
      </c>
      <c r="BL419">
        <v>2</v>
      </c>
      <c r="BT419">
        <v>14</v>
      </c>
    </row>
    <row r="420" spans="2:72" x14ac:dyDescent="0.25">
      <c r="B420" s="22">
        <v>5</v>
      </c>
      <c r="C420" s="23">
        <v>515050</v>
      </c>
      <c r="D420" s="24" t="s">
        <v>453</v>
      </c>
      <c r="E420" s="25">
        <f t="shared" si="188"/>
        <v>115</v>
      </c>
      <c r="F420" s="25">
        <f>Tabela4[[#This Row],[1º ano  LP]]</f>
        <v>115</v>
      </c>
      <c r="G420" s="27">
        <f t="shared" si="189"/>
        <v>8</v>
      </c>
      <c r="H420" s="27">
        <f>Tabela4[[#This Row],[1º ano - APLICADOR LP]]</f>
        <v>8</v>
      </c>
      <c r="I420" s="25">
        <f t="shared" si="190"/>
        <v>104</v>
      </c>
      <c r="J420" s="25">
        <f t="shared" si="191"/>
        <v>104</v>
      </c>
      <c r="K420" s="27">
        <f t="shared" si="192"/>
        <v>6</v>
      </c>
      <c r="L420" s="27">
        <f t="shared" si="193"/>
        <v>6</v>
      </c>
      <c r="M420" s="25">
        <f t="shared" si="194"/>
        <v>141</v>
      </c>
      <c r="N420" s="25">
        <f t="shared" si="195"/>
        <v>141</v>
      </c>
      <c r="O420" s="27">
        <f t="shared" si="196"/>
        <v>8</v>
      </c>
      <c r="P420" s="27">
        <f t="shared" si="197"/>
        <v>8</v>
      </c>
      <c r="Q420" s="25">
        <f t="shared" si="198"/>
        <v>136</v>
      </c>
      <c r="R420" s="25">
        <f t="shared" si="199"/>
        <v>136</v>
      </c>
      <c r="S420" s="25">
        <f t="shared" si="200"/>
        <v>110</v>
      </c>
      <c r="T420" s="25">
        <f t="shared" si="201"/>
        <v>110</v>
      </c>
      <c r="U420" s="25">
        <f t="shared" si="202"/>
        <v>144</v>
      </c>
      <c r="V420" s="25">
        <f t="shared" si="203"/>
        <v>144</v>
      </c>
      <c r="W420" s="25">
        <f t="shared" si="204"/>
        <v>0</v>
      </c>
      <c r="X420" s="25">
        <f t="shared" si="205"/>
        <v>0</v>
      </c>
      <c r="Y420" s="25">
        <f t="shared" si="206"/>
        <v>0</v>
      </c>
      <c r="Z420" s="25">
        <f t="shared" si="207"/>
        <v>0</v>
      </c>
      <c r="AA420" s="25">
        <f t="shared" si="208"/>
        <v>0</v>
      </c>
      <c r="AB420" s="25">
        <f t="shared" si="209"/>
        <v>0</v>
      </c>
      <c r="AC420" s="25">
        <f t="shared" si="210"/>
        <v>0</v>
      </c>
      <c r="AD420" s="25">
        <f t="shared" si="211"/>
        <v>0</v>
      </c>
      <c r="AE420" s="25">
        <f t="shared" si="212"/>
        <v>0</v>
      </c>
      <c r="AF420" s="27">
        <f t="shared" si="213"/>
        <v>0</v>
      </c>
      <c r="AG420" s="27">
        <f t="shared" si="214"/>
        <v>0</v>
      </c>
      <c r="AH420" s="27">
        <f t="shared" si="215"/>
        <v>0</v>
      </c>
      <c r="AI420" s="27">
        <f t="shared" si="216"/>
        <v>496</v>
      </c>
      <c r="AJ420" s="27">
        <f t="shared" si="217"/>
        <v>254</v>
      </c>
      <c r="AK420" s="26">
        <f>SUM(Tabela4[[#This Row],[1º ano  LP]:[Questionário Contextual Estudante]])</f>
        <v>2294</v>
      </c>
      <c r="AM420">
        <f>IFERROR(IF(VLOOKUP(Tabela4[[#This Row],[Designação]],BW:BX,2,0)="SIM",SUM(AR420:AU420)+(4*(SUM(BH420:BK420))),0),0)</f>
        <v>496</v>
      </c>
      <c r="AN420">
        <f>IFERROR(IF(VLOOKUP(Tabela4[[#This Row],[Designação]],BW:BX,2,0)="SIM",SUM(AV420:BC420)+(4*(SUM(BL420:BS420))),0),0)</f>
        <v>254</v>
      </c>
      <c r="AO420" t="str">
        <f>IFERROR(VLOOKUP(Tabela4[[#This Row],[Designação]],BW:BX,2,0),0)</f>
        <v>SIM</v>
      </c>
      <c r="AP420" t="str">
        <f>IF(Tabela4[[#This Row],[Designação]]=AQ420,"SIM","NÃO")</f>
        <v>SIM</v>
      </c>
      <c r="AQ420" s="38">
        <v>515050</v>
      </c>
      <c r="AR420">
        <v>99</v>
      </c>
      <c r="AS420">
        <v>92</v>
      </c>
      <c r="AT420">
        <v>125</v>
      </c>
      <c r="AU420">
        <v>120</v>
      </c>
      <c r="AV420">
        <v>98</v>
      </c>
      <c r="AW420">
        <v>128</v>
      </c>
      <c r="BD420">
        <v>662</v>
      </c>
      <c r="BF420" t="str">
        <f t="shared" si="218"/>
        <v>sim</v>
      </c>
      <c r="BG420" s="38">
        <v>515050</v>
      </c>
      <c r="BH420">
        <v>4</v>
      </c>
      <c r="BI420">
        <v>3</v>
      </c>
      <c r="BJ420">
        <v>4</v>
      </c>
      <c r="BK420">
        <v>4</v>
      </c>
      <c r="BL420">
        <v>3</v>
      </c>
      <c r="BM420">
        <v>4</v>
      </c>
      <c r="BT420">
        <v>22</v>
      </c>
    </row>
    <row r="421" spans="2:72" x14ac:dyDescent="0.25">
      <c r="B421" s="22">
        <v>5</v>
      </c>
      <c r="C421" s="23">
        <v>515051</v>
      </c>
      <c r="D421" s="24" t="s">
        <v>454</v>
      </c>
      <c r="E421" s="25">
        <f t="shared" si="188"/>
        <v>33</v>
      </c>
      <c r="F421" s="25">
        <f>Tabela4[[#This Row],[1º ano  LP]]</f>
        <v>33</v>
      </c>
      <c r="G421" s="27">
        <f t="shared" si="189"/>
        <v>2</v>
      </c>
      <c r="H421" s="27">
        <f>Tabela4[[#This Row],[1º ano - APLICADOR LP]]</f>
        <v>2</v>
      </c>
      <c r="I421" s="25">
        <f t="shared" si="190"/>
        <v>31</v>
      </c>
      <c r="J421" s="25">
        <f t="shared" si="191"/>
        <v>31</v>
      </c>
      <c r="K421" s="27">
        <f t="shared" si="192"/>
        <v>2</v>
      </c>
      <c r="L421" s="27">
        <f t="shared" si="193"/>
        <v>2</v>
      </c>
      <c r="M421" s="25">
        <f t="shared" si="194"/>
        <v>33</v>
      </c>
      <c r="N421" s="25">
        <f t="shared" si="195"/>
        <v>33</v>
      </c>
      <c r="O421" s="27">
        <f t="shared" si="196"/>
        <v>2</v>
      </c>
      <c r="P421" s="27">
        <f t="shared" si="197"/>
        <v>2</v>
      </c>
      <c r="Q421" s="25">
        <f t="shared" si="198"/>
        <v>31</v>
      </c>
      <c r="R421" s="25">
        <f t="shared" si="199"/>
        <v>31</v>
      </c>
      <c r="S421" s="25">
        <f t="shared" si="200"/>
        <v>36</v>
      </c>
      <c r="T421" s="25">
        <f t="shared" si="201"/>
        <v>36</v>
      </c>
      <c r="U421" s="25">
        <f t="shared" si="202"/>
        <v>0</v>
      </c>
      <c r="V421" s="25">
        <f t="shared" si="203"/>
        <v>0</v>
      </c>
      <c r="W421" s="25">
        <f t="shared" si="204"/>
        <v>0</v>
      </c>
      <c r="X421" s="25">
        <f t="shared" si="205"/>
        <v>0</v>
      </c>
      <c r="Y421" s="25">
        <f t="shared" si="206"/>
        <v>0</v>
      </c>
      <c r="Z421" s="25">
        <f t="shared" si="207"/>
        <v>0</v>
      </c>
      <c r="AA421" s="25">
        <f t="shared" si="208"/>
        <v>0</v>
      </c>
      <c r="AB421" s="25">
        <f t="shared" si="209"/>
        <v>0</v>
      </c>
      <c r="AC421" s="25">
        <f t="shared" si="210"/>
        <v>0</v>
      </c>
      <c r="AD421" s="25">
        <f t="shared" si="211"/>
        <v>0</v>
      </c>
      <c r="AE421" s="25">
        <f t="shared" si="212"/>
        <v>0</v>
      </c>
      <c r="AF421" s="27">
        <f t="shared" si="213"/>
        <v>0</v>
      </c>
      <c r="AG421" s="27">
        <f t="shared" si="214"/>
        <v>0</v>
      </c>
      <c r="AH421" s="27">
        <f t="shared" si="215"/>
        <v>0</v>
      </c>
      <c r="AI421" s="27">
        <f t="shared" si="216"/>
        <v>0</v>
      </c>
      <c r="AJ421" s="27">
        <f t="shared" si="217"/>
        <v>0</v>
      </c>
      <c r="AK421" s="26">
        <f>SUM(Tabela4[[#This Row],[1º ano  LP]:[Questionário Contextual Estudante]])</f>
        <v>340</v>
      </c>
      <c r="AM421">
        <f>IFERROR(IF(VLOOKUP(Tabela4[[#This Row],[Designação]],BW:BX,2,0)="SIM",SUM(AR421:AU421)+(4*(SUM(BH421:BK421))),0),0)</f>
        <v>0</v>
      </c>
      <c r="AN421">
        <f>IFERROR(IF(VLOOKUP(Tabela4[[#This Row],[Designação]],BW:BX,2,0)="SIM",SUM(AV421:BC421)+(4*(SUM(BL421:BS421))),0),0)</f>
        <v>0</v>
      </c>
      <c r="AO421">
        <f>IFERROR(VLOOKUP(Tabela4[[#This Row],[Designação]],BW:BX,2,0),0)</f>
        <v>0</v>
      </c>
      <c r="AP421" t="str">
        <f>IF(Tabela4[[#This Row],[Designação]]=AQ421,"SIM","NÃO")</f>
        <v>SIM</v>
      </c>
      <c r="AQ421" s="38">
        <v>515051</v>
      </c>
      <c r="AR421">
        <v>29</v>
      </c>
      <c r="AS421">
        <v>27</v>
      </c>
      <c r="AT421">
        <v>29</v>
      </c>
      <c r="AU421">
        <v>27</v>
      </c>
      <c r="AV421">
        <v>32</v>
      </c>
      <c r="BD421">
        <v>144</v>
      </c>
      <c r="BF421" t="str">
        <f t="shared" si="218"/>
        <v>sim</v>
      </c>
      <c r="BG421" s="38">
        <v>515051</v>
      </c>
      <c r="BH421">
        <v>1</v>
      </c>
      <c r="BI421">
        <v>1</v>
      </c>
      <c r="BJ421">
        <v>1</v>
      </c>
      <c r="BK421">
        <v>1</v>
      </c>
      <c r="BL421">
        <v>1</v>
      </c>
      <c r="BT421">
        <v>5</v>
      </c>
    </row>
    <row r="422" spans="2:72" x14ac:dyDescent="0.25">
      <c r="B422" s="22">
        <v>5</v>
      </c>
      <c r="C422" s="23">
        <v>515052</v>
      </c>
      <c r="D422" s="24" t="s">
        <v>455</v>
      </c>
      <c r="E422" s="25">
        <f t="shared" si="188"/>
        <v>0</v>
      </c>
      <c r="F422" s="25">
        <f>Tabela4[[#This Row],[1º ano  LP]]</f>
        <v>0</v>
      </c>
      <c r="G422" s="27">
        <f t="shared" si="189"/>
        <v>0</v>
      </c>
      <c r="H422" s="27">
        <f>Tabela4[[#This Row],[1º ano - APLICADOR LP]]</f>
        <v>0</v>
      </c>
      <c r="I422" s="25">
        <f t="shared" si="190"/>
        <v>0</v>
      </c>
      <c r="J422" s="25">
        <f t="shared" si="191"/>
        <v>0</v>
      </c>
      <c r="K422" s="27">
        <f t="shared" si="192"/>
        <v>0</v>
      </c>
      <c r="L422" s="27">
        <f t="shared" si="193"/>
        <v>0</v>
      </c>
      <c r="M422" s="25">
        <f t="shared" si="194"/>
        <v>0</v>
      </c>
      <c r="N422" s="25">
        <f t="shared" si="195"/>
        <v>0</v>
      </c>
      <c r="O422" s="27">
        <f t="shared" si="196"/>
        <v>0</v>
      </c>
      <c r="P422" s="27">
        <f t="shared" si="197"/>
        <v>0</v>
      </c>
      <c r="Q422" s="25">
        <f t="shared" si="198"/>
        <v>0</v>
      </c>
      <c r="R422" s="25">
        <f t="shared" si="199"/>
        <v>0</v>
      </c>
      <c r="S422" s="25">
        <f t="shared" si="200"/>
        <v>0</v>
      </c>
      <c r="T422" s="25">
        <f t="shared" si="201"/>
        <v>0</v>
      </c>
      <c r="U422" s="25">
        <f t="shared" si="202"/>
        <v>144</v>
      </c>
      <c r="V422" s="25">
        <f t="shared" si="203"/>
        <v>144</v>
      </c>
      <c r="W422" s="25">
        <f t="shared" si="204"/>
        <v>147</v>
      </c>
      <c r="X422" s="25">
        <f t="shared" si="205"/>
        <v>147</v>
      </c>
      <c r="Y422" s="25">
        <f t="shared" si="206"/>
        <v>162</v>
      </c>
      <c r="Z422" s="25">
        <f t="shared" si="207"/>
        <v>162</v>
      </c>
      <c r="AA422" s="25">
        <f t="shared" si="208"/>
        <v>114</v>
      </c>
      <c r="AB422" s="25">
        <f t="shared" si="209"/>
        <v>114</v>
      </c>
      <c r="AC422" s="25">
        <f t="shared" si="210"/>
        <v>0</v>
      </c>
      <c r="AD422" s="25">
        <f t="shared" si="211"/>
        <v>0</v>
      </c>
      <c r="AE422" s="25">
        <f t="shared" si="212"/>
        <v>0</v>
      </c>
      <c r="AF422" s="27">
        <f t="shared" si="213"/>
        <v>0</v>
      </c>
      <c r="AG422" s="27">
        <f t="shared" si="214"/>
        <v>0</v>
      </c>
      <c r="AH422" s="27">
        <f t="shared" si="215"/>
        <v>0</v>
      </c>
      <c r="AI422" s="27">
        <f t="shared" si="216"/>
        <v>0</v>
      </c>
      <c r="AJ422" s="27">
        <f t="shared" si="217"/>
        <v>0</v>
      </c>
      <c r="AK422" s="26">
        <f>SUM(Tabela4[[#This Row],[1º ano  LP]:[Questionário Contextual Estudante]])</f>
        <v>1134</v>
      </c>
      <c r="AM422">
        <f>IFERROR(IF(VLOOKUP(Tabela4[[#This Row],[Designação]],BW:BX,2,0)="SIM",SUM(AR422:AU422)+(4*(SUM(BH422:BK422))),0),0)</f>
        <v>0</v>
      </c>
      <c r="AN422">
        <f>IFERROR(IF(VLOOKUP(Tabela4[[#This Row],[Designação]],BW:BX,2,0)="SIM",SUM(AV422:BC422)+(4*(SUM(BL422:BS422))),0),0)</f>
        <v>0</v>
      </c>
      <c r="AO422">
        <f>IFERROR(VLOOKUP(Tabela4[[#This Row],[Designação]],BW:BX,2,0),0)</f>
        <v>0</v>
      </c>
      <c r="AP422" t="str">
        <f>IF(Tabela4[[#This Row],[Designação]]=AQ422,"SIM","NÃO")</f>
        <v>SIM</v>
      </c>
      <c r="AQ422" s="38">
        <v>515052</v>
      </c>
      <c r="AW422">
        <v>128</v>
      </c>
      <c r="AX422">
        <v>131</v>
      </c>
      <c r="AY422">
        <v>142</v>
      </c>
      <c r="AZ422">
        <v>102</v>
      </c>
      <c r="BD422">
        <v>503</v>
      </c>
      <c r="BF422" t="str">
        <f t="shared" si="218"/>
        <v>sim</v>
      </c>
      <c r="BG422" s="38">
        <v>515052</v>
      </c>
      <c r="BM422">
        <v>4</v>
      </c>
      <c r="BN422">
        <v>4</v>
      </c>
      <c r="BO422">
        <v>5</v>
      </c>
      <c r="BP422">
        <v>3</v>
      </c>
      <c r="BT422">
        <v>16</v>
      </c>
    </row>
    <row r="423" spans="2:72" x14ac:dyDescent="0.25">
      <c r="B423" s="22">
        <v>5</v>
      </c>
      <c r="C423" s="23">
        <v>515053</v>
      </c>
      <c r="D423" s="24" t="s">
        <v>456</v>
      </c>
      <c r="E423" s="25">
        <f t="shared" si="188"/>
        <v>52</v>
      </c>
      <c r="F423" s="25">
        <f>Tabela4[[#This Row],[1º ano  LP]]</f>
        <v>52</v>
      </c>
      <c r="G423" s="27">
        <f t="shared" si="189"/>
        <v>4</v>
      </c>
      <c r="H423" s="27">
        <f>Tabela4[[#This Row],[1º ano - APLICADOR LP]]</f>
        <v>4</v>
      </c>
      <c r="I423" s="25">
        <f t="shared" si="190"/>
        <v>54</v>
      </c>
      <c r="J423" s="25">
        <f t="shared" si="191"/>
        <v>54</v>
      </c>
      <c r="K423" s="27">
        <f t="shared" si="192"/>
        <v>4</v>
      </c>
      <c r="L423" s="27">
        <f t="shared" si="193"/>
        <v>4</v>
      </c>
      <c r="M423" s="25">
        <f t="shared" si="194"/>
        <v>49</v>
      </c>
      <c r="N423" s="25">
        <f t="shared" si="195"/>
        <v>49</v>
      </c>
      <c r="O423" s="27">
        <f t="shared" si="196"/>
        <v>4</v>
      </c>
      <c r="P423" s="27">
        <f t="shared" si="197"/>
        <v>4</v>
      </c>
      <c r="Q423" s="25">
        <f t="shared" si="198"/>
        <v>48</v>
      </c>
      <c r="R423" s="25">
        <f t="shared" si="199"/>
        <v>48</v>
      </c>
      <c r="S423" s="25">
        <f t="shared" si="200"/>
        <v>51</v>
      </c>
      <c r="T423" s="25">
        <f t="shared" si="201"/>
        <v>51</v>
      </c>
      <c r="U423" s="25">
        <f t="shared" si="202"/>
        <v>55</v>
      </c>
      <c r="V423" s="25">
        <f t="shared" si="203"/>
        <v>55</v>
      </c>
      <c r="W423" s="25">
        <f t="shared" si="204"/>
        <v>0</v>
      </c>
      <c r="X423" s="25">
        <f t="shared" si="205"/>
        <v>0</v>
      </c>
      <c r="Y423" s="25">
        <f t="shared" si="206"/>
        <v>0</v>
      </c>
      <c r="Z423" s="25">
        <f t="shared" si="207"/>
        <v>0</v>
      </c>
      <c r="AA423" s="25">
        <f t="shared" si="208"/>
        <v>0</v>
      </c>
      <c r="AB423" s="25">
        <f t="shared" si="209"/>
        <v>0</v>
      </c>
      <c r="AC423" s="25">
        <f t="shared" si="210"/>
        <v>0</v>
      </c>
      <c r="AD423" s="25">
        <f t="shared" si="211"/>
        <v>0</v>
      </c>
      <c r="AE423" s="25">
        <f t="shared" si="212"/>
        <v>0</v>
      </c>
      <c r="AF423" s="27">
        <f t="shared" si="213"/>
        <v>0</v>
      </c>
      <c r="AG423" s="27">
        <f t="shared" si="214"/>
        <v>0</v>
      </c>
      <c r="AH423" s="27">
        <f t="shared" si="215"/>
        <v>0</v>
      </c>
      <c r="AI423" s="27">
        <f t="shared" si="216"/>
        <v>0</v>
      </c>
      <c r="AJ423" s="27">
        <f t="shared" si="217"/>
        <v>0</v>
      </c>
      <c r="AK423" s="26">
        <f>SUM(Tabela4[[#This Row],[1º ano  LP]:[Questionário Contextual Estudante]])</f>
        <v>642</v>
      </c>
      <c r="AM423">
        <f>IFERROR(IF(VLOOKUP(Tabela4[[#This Row],[Designação]],BW:BX,2,0)="SIM",SUM(AR423:AU423)+(4*(SUM(BH423:BK423))),0),0)</f>
        <v>0</v>
      </c>
      <c r="AN423">
        <f>IFERROR(IF(VLOOKUP(Tabela4[[#This Row],[Designação]],BW:BX,2,0)="SIM",SUM(AV423:BC423)+(4*(SUM(BL423:BS423))),0),0)</f>
        <v>0</v>
      </c>
      <c r="AO423">
        <f>IFERROR(VLOOKUP(Tabela4[[#This Row],[Designação]],BW:BX,2,0),0)</f>
        <v>0</v>
      </c>
      <c r="AP423" t="str">
        <f>IF(Tabela4[[#This Row],[Designação]]=AQ423,"SIM","NÃO")</f>
        <v>SIM</v>
      </c>
      <c r="AQ423" s="38">
        <v>515053</v>
      </c>
      <c r="AR423">
        <v>44</v>
      </c>
      <c r="AS423">
        <v>46</v>
      </c>
      <c r="AT423">
        <v>41</v>
      </c>
      <c r="AU423">
        <v>40</v>
      </c>
      <c r="AV423">
        <v>43</v>
      </c>
      <c r="AW423">
        <v>47</v>
      </c>
      <c r="BD423">
        <v>261</v>
      </c>
      <c r="BF423" t="str">
        <f t="shared" si="218"/>
        <v>sim</v>
      </c>
      <c r="BG423" s="38">
        <v>515053</v>
      </c>
      <c r="BH423">
        <v>2</v>
      </c>
      <c r="BI423">
        <v>2</v>
      </c>
      <c r="BJ423">
        <v>2</v>
      </c>
      <c r="BK423">
        <v>2</v>
      </c>
      <c r="BL423">
        <v>2</v>
      </c>
      <c r="BM423">
        <v>2</v>
      </c>
      <c r="BT423">
        <v>12</v>
      </c>
    </row>
    <row r="424" spans="2:72" x14ac:dyDescent="0.25">
      <c r="B424" s="22">
        <v>5</v>
      </c>
      <c r="C424" s="23">
        <v>515054</v>
      </c>
      <c r="D424" s="24" t="s">
        <v>457</v>
      </c>
      <c r="E424" s="25">
        <f t="shared" si="188"/>
        <v>51</v>
      </c>
      <c r="F424" s="25">
        <f>Tabela4[[#This Row],[1º ano  LP]]</f>
        <v>51</v>
      </c>
      <c r="G424" s="27">
        <f t="shared" si="189"/>
        <v>4</v>
      </c>
      <c r="H424" s="27">
        <f>Tabela4[[#This Row],[1º ano - APLICADOR LP]]</f>
        <v>4</v>
      </c>
      <c r="I424" s="25">
        <f t="shared" si="190"/>
        <v>65</v>
      </c>
      <c r="J424" s="25">
        <f t="shared" si="191"/>
        <v>65</v>
      </c>
      <c r="K424" s="27">
        <f t="shared" si="192"/>
        <v>4</v>
      </c>
      <c r="L424" s="27">
        <f t="shared" si="193"/>
        <v>4</v>
      </c>
      <c r="M424" s="25">
        <f t="shared" si="194"/>
        <v>63</v>
      </c>
      <c r="N424" s="25">
        <f t="shared" si="195"/>
        <v>63</v>
      </c>
      <c r="O424" s="27">
        <f t="shared" si="196"/>
        <v>4</v>
      </c>
      <c r="P424" s="27">
        <f t="shared" si="197"/>
        <v>4</v>
      </c>
      <c r="Q424" s="25">
        <f t="shared" si="198"/>
        <v>75</v>
      </c>
      <c r="R424" s="25">
        <f t="shared" si="199"/>
        <v>75</v>
      </c>
      <c r="S424" s="25">
        <f t="shared" si="200"/>
        <v>73</v>
      </c>
      <c r="T424" s="25">
        <f t="shared" si="201"/>
        <v>73</v>
      </c>
      <c r="U424" s="25">
        <f t="shared" si="202"/>
        <v>76</v>
      </c>
      <c r="V424" s="25">
        <f t="shared" si="203"/>
        <v>76</v>
      </c>
      <c r="W424" s="25">
        <f t="shared" si="204"/>
        <v>120</v>
      </c>
      <c r="X424" s="25">
        <f t="shared" si="205"/>
        <v>120</v>
      </c>
      <c r="Y424" s="25">
        <f t="shared" si="206"/>
        <v>114</v>
      </c>
      <c r="Z424" s="25">
        <f t="shared" si="207"/>
        <v>114</v>
      </c>
      <c r="AA424" s="25">
        <f t="shared" si="208"/>
        <v>84</v>
      </c>
      <c r="AB424" s="25">
        <f t="shared" si="209"/>
        <v>84</v>
      </c>
      <c r="AC424" s="25">
        <f t="shared" si="210"/>
        <v>0</v>
      </c>
      <c r="AD424" s="25">
        <f t="shared" si="211"/>
        <v>0</v>
      </c>
      <c r="AE424" s="25">
        <f t="shared" si="212"/>
        <v>0</v>
      </c>
      <c r="AF424" s="27">
        <f t="shared" si="213"/>
        <v>0</v>
      </c>
      <c r="AG424" s="27">
        <f t="shared" si="214"/>
        <v>0</v>
      </c>
      <c r="AH424" s="27">
        <f t="shared" si="215"/>
        <v>0</v>
      </c>
      <c r="AI424" s="27">
        <f t="shared" si="216"/>
        <v>0</v>
      </c>
      <c r="AJ424" s="27">
        <f t="shared" si="217"/>
        <v>0</v>
      </c>
      <c r="AK424" s="26">
        <f>SUM(Tabela4[[#This Row],[1º ano  LP]:[Questionário Contextual Estudante]])</f>
        <v>1466</v>
      </c>
      <c r="AM424">
        <f>IFERROR(IF(VLOOKUP(Tabela4[[#This Row],[Designação]],BW:BX,2,0)="SIM",SUM(AR424:AU424)+(4*(SUM(BH424:BK424))),0),0)</f>
        <v>0</v>
      </c>
      <c r="AN424">
        <f>IFERROR(IF(VLOOKUP(Tabela4[[#This Row],[Designação]],BW:BX,2,0)="SIM",SUM(AV424:BC424)+(4*(SUM(BL424:BS424))),0),0)</f>
        <v>0</v>
      </c>
      <c r="AO424">
        <f>IFERROR(VLOOKUP(Tabela4[[#This Row],[Designação]],BW:BX,2,0),0)</f>
        <v>0</v>
      </c>
      <c r="AP424" t="str">
        <f>IF(Tabela4[[#This Row],[Designação]]=AQ424,"SIM","NÃO")</f>
        <v>SIM</v>
      </c>
      <c r="AQ424" s="38">
        <v>515054</v>
      </c>
      <c r="AR424">
        <v>43</v>
      </c>
      <c r="AS424">
        <v>57</v>
      </c>
      <c r="AT424">
        <v>55</v>
      </c>
      <c r="AU424">
        <v>67</v>
      </c>
      <c r="AV424">
        <v>65</v>
      </c>
      <c r="AW424">
        <v>68</v>
      </c>
      <c r="AX424">
        <v>108</v>
      </c>
      <c r="AY424">
        <v>102</v>
      </c>
      <c r="AZ424">
        <v>76</v>
      </c>
      <c r="BD424">
        <v>641</v>
      </c>
      <c r="BF424" t="str">
        <f t="shared" si="218"/>
        <v>sim</v>
      </c>
      <c r="BG424" s="38">
        <v>515054</v>
      </c>
      <c r="BH424">
        <v>2</v>
      </c>
      <c r="BI424">
        <v>2</v>
      </c>
      <c r="BJ424">
        <v>2</v>
      </c>
      <c r="BK424">
        <v>2</v>
      </c>
      <c r="BL424">
        <v>2</v>
      </c>
      <c r="BM424">
        <v>2</v>
      </c>
      <c r="BN424">
        <v>3</v>
      </c>
      <c r="BO424">
        <v>3</v>
      </c>
      <c r="BP424">
        <v>2</v>
      </c>
      <c r="BT424">
        <v>20</v>
      </c>
    </row>
    <row r="425" spans="2:72" x14ac:dyDescent="0.25">
      <c r="B425" s="22">
        <v>5</v>
      </c>
      <c r="C425" s="23">
        <v>515055</v>
      </c>
      <c r="D425" s="24" t="s">
        <v>458</v>
      </c>
      <c r="E425" s="25">
        <f t="shared" si="188"/>
        <v>0</v>
      </c>
      <c r="F425" s="25">
        <f>Tabela4[[#This Row],[1º ano  LP]]</f>
        <v>0</v>
      </c>
      <c r="G425" s="27">
        <f t="shared" si="189"/>
        <v>0</v>
      </c>
      <c r="H425" s="27">
        <f>Tabela4[[#This Row],[1º ano - APLICADOR LP]]</f>
        <v>0</v>
      </c>
      <c r="I425" s="25">
        <f t="shared" si="190"/>
        <v>0</v>
      </c>
      <c r="J425" s="25">
        <f t="shared" si="191"/>
        <v>0</v>
      </c>
      <c r="K425" s="27">
        <f t="shared" si="192"/>
        <v>0</v>
      </c>
      <c r="L425" s="27">
        <f t="shared" si="193"/>
        <v>0</v>
      </c>
      <c r="M425" s="25">
        <f t="shared" si="194"/>
        <v>0</v>
      </c>
      <c r="N425" s="25">
        <f t="shared" si="195"/>
        <v>0</v>
      </c>
      <c r="O425" s="27">
        <f t="shared" si="196"/>
        <v>0</v>
      </c>
      <c r="P425" s="27">
        <f t="shared" si="197"/>
        <v>0</v>
      </c>
      <c r="Q425" s="25">
        <f t="shared" si="198"/>
        <v>0</v>
      </c>
      <c r="R425" s="25">
        <f t="shared" si="199"/>
        <v>0</v>
      </c>
      <c r="S425" s="25">
        <f t="shared" si="200"/>
        <v>0</v>
      </c>
      <c r="T425" s="25">
        <f t="shared" si="201"/>
        <v>0</v>
      </c>
      <c r="U425" s="25">
        <f t="shared" si="202"/>
        <v>108</v>
      </c>
      <c r="V425" s="25">
        <f t="shared" si="203"/>
        <v>108</v>
      </c>
      <c r="W425" s="25">
        <f t="shared" si="204"/>
        <v>128</v>
      </c>
      <c r="X425" s="25">
        <f t="shared" si="205"/>
        <v>128</v>
      </c>
      <c r="Y425" s="25">
        <f t="shared" si="206"/>
        <v>135</v>
      </c>
      <c r="Z425" s="25">
        <f t="shared" si="207"/>
        <v>135</v>
      </c>
      <c r="AA425" s="25">
        <f t="shared" si="208"/>
        <v>133</v>
      </c>
      <c r="AB425" s="25">
        <f t="shared" si="209"/>
        <v>133</v>
      </c>
      <c r="AC425" s="25">
        <f t="shared" si="210"/>
        <v>0</v>
      </c>
      <c r="AD425" s="25">
        <f t="shared" si="211"/>
        <v>0</v>
      </c>
      <c r="AE425" s="25">
        <f t="shared" si="212"/>
        <v>31</v>
      </c>
      <c r="AF425" s="27">
        <f t="shared" si="213"/>
        <v>31</v>
      </c>
      <c r="AG425" s="27">
        <f t="shared" si="214"/>
        <v>0</v>
      </c>
      <c r="AH425" s="27">
        <f t="shared" si="215"/>
        <v>0</v>
      </c>
      <c r="AI425" s="27">
        <f t="shared" si="216"/>
        <v>0</v>
      </c>
      <c r="AJ425" s="27">
        <f t="shared" si="217"/>
        <v>0</v>
      </c>
      <c r="AK425" s="26">
        <f>SUM(Tabela4[[#This Row],[1º ano  LP]:[Questionário Contextual Estudante]])</f>
        <v>1070</v>
      </c>
      <c r="AM425">
        <f>IFERROR(IF(VLOOKUP(Tabela4[[#This Row],[Designação]],BW:BX,2,0)="SIM",SUM(AR425:AU425)+(4*(SUM(BH425:BK425))),0),0)</f>
        <v>0</v>
      </c>
      <c r="AN425">
        <f>IFERROR(IF(VLOOKUP(Tabela4[[#This Row],[Designação]],BW:BX,2,0)="SIM",SUM(AV425:BC425)+(4*(SUM(BL425:BS425))),0),0)</f>
        <v>0</v>
      </c>
      <c r="AO425">
        <f>IFERROR(VLOOKUP(Tabela4[[#This Row],[Designação]],BW:BX,2,0),0)</f>
        <v>0</v>
      </c>
      <c r="AP425" t="str">
        <f>IF(Tabela4[[#This Row],[Designação]]=AQ425,"SIM","NÃO")</f>
        <v>SIM</v>
      </c>
      <c r="AQ425" s="38">
        <v>515055</v>
      </c>
      <c r="AW425">
        <v>96</v>
      </c>
      <c r="AX425">
        <v>116</v>
      </c>
      <c r="AY425">
        <v>123</v>
      </c>
      <c r="AZ425">
        <v>121</v>
      </c>
      <c r="BB425">
        <v>27</v>
      </c>
      <c r="BD425">
        <v>483</v>
      </c>
      <c r="BF425" t="str">
        <f t="shared" si="218"/>
        <v>sim</v>
      </c>
      <c r="BG425" s="38">
        <v>515055</v>
      </c>
      <c r="BM425">
        <v>3</v>
      </c>
      <c r="BN425">
        <v>3</v>
      </c>
      <c r="BO425">
        <v>3</v>
      </c>
      <c r="BP425">
        <v>3</v>
      </c>
      <c r="BR425">
        <v>1</v>
      </c>
      <c r="BT425">
        <v>13</v>
      </c>
    </row>
    <row r="426" spans="2:72" x14ac:dyDescent="0.25">
      <c r="B426" s="22">
        <v>5</v>
      </c>
      <c r="C426" s="23">
        <v>515056</v>
      </c>
      <c r="D426" s="24" t="s">
        <v>459</v>
      </c>
      <c r="E426" s="25">
        <f t="shared" si="188"/>
        <v>67</v>
      </c>
      <c r="F426" s="25">
        <f>Tabela4[[#This Row],[1º ano  LP]]</f>
        <v>67</v>
      </c>
      <c r="G426" s="27">
        <f t="shared" si="189"/>
        <v>4</v>
      </c>
      <c r="H426" s="27">
        <f>Tabela4[[#This Row],[1º ano - APLICADOR LP]]</f>
        <v>4</v>
      </c>
      <c r="I426" s="25">
        <f t="shared" si="190"/>
        <v>72</v>
      </c>
      <c r="J426" s="25">
        <f t="shared" si="191"/>
        <v>72</v>
      </c>
      <c r="K426" s="27">
        <f t="shared" si="192"/>
        <v>4</v>
      </c>
      <c r="L426" s="27">
        <f t="shared" si="193"/>
        <v>4</v>
      </c>
      <c r="M426" s="25">
        <f t="shared" si="194"/>
        <v>65</v>
      </c>
      <c r="N426" s="25">
        <f t="shared" si="195"/>
        <v>65</v>
      </c>
      <c r="O426" s="27">
        <f t="shared" si="196"/>
        <v>4</v>
      </c>
      <c r="P426" s="27">
        <f t="shared" si="197"/>
        <v>4</v>
      </c>
      <c r="Q426" s="25">
        <f t="shared" si="198"/>
        <v>41</v>
      </c>
      <c r="R426" s="25">
        <f t="shared" si="199"/>
        <v>41</v>
      </c>
      <c r="S426" s="25">
        <f t="shared" si="200"/>
        <v>39</v>
      </c>
      <c r="T426" s="25">
        <f t="shared" si="201"/>
        <v>39</v>
      </c>
      <c r="U426" s="25">
        <f t="shared" si="202"/>
        <v>0</v>
      </c>
      <c r="V426" s="25">
        <f t="shared" si="203"/>
        <v>0</v>
      </c>
      <c r="W426" s="25">
        <f t="shared" si="204"/>
        <v>0</v>
      </c>
      <c r="X426" s="25">
        <f t="shared" si="205"/>
        <v>0</v>
      </c>
      <c r="Y426" s="25">
        <f t="shared" si="206"/>
        <v>0</v>
      </c>
      <c r="Z426" s="25">
        <f t="shared" si="207"/>
        <v>0</v>
      </c>
      <c r="AA426" s="25">
        <f t="shared" si="208"/>
        <v>0</v>
      </c>
      <c r="AB426" s="25">
        <f t="shared" si="209"/>
        <v>0</v>
      </c>
      <c r="AC426" s="25">
        <f t="shared" si="210"/>
        <v>0</v>
      </c>
      <c r="AD426" s="25">
        <f t="shared" si="211"/>
        <v>0</v>
      </c>
      <c r="AE426" s="25">
        <f t="shared" si="212"/>
        <v>0</v>
      </c>
      <c r="AF426" s="27">
        <f t="shared" si="213"/>
        <v>0</v>
      </c>
      <c r="AG426" s="27">
        <f t="shared" si="214"/>
        <v>0</v>
      </c>
      <c r="AH426" s="27">
        <f t="shared" si="215"/>
        <v>0</v>
      </c>
      <c r="AI426" s="27">
        <f t="shared" si="216"/>
        <v>245</v>
      </c>
      <c r="AJ426" s="27">
        <f t="shared" si="217"/>
        <v>39</v>
      </c>
      <c r="AK426" s="26">
        <f>SUM(Tabela4[[#This Row],[1º ano  LP]:[Questionário Contextual Estudante]])</f>
        <v>876</v>
      </c>
      <c r="AM426">
        <f>IFERROR(IF(VLOOKUP(Tabela4[[#This Row],[Designação]],BW:BX,2,0)="SIM",SUM(AR426:AU426)+(4*(SUM(BH426:BK426))),0),0)</f>
        <v>245</v>
      </c>
      <c r="AN426">
        <f>IFERROR(IF(VLOOKUP(Tabela4[[#This Row],[Designação]],BW:BX,2,0)="SIM",SUM(AV426:BC426)+(4*(SUM(BL426:BS426))),0),0)</f>
        <v>39</v>
      </c>
      <c r="AO426" t="str">
        <f>IFERROR(VLOOKUP(Tabela4[[#This Row],[Designação]],BW:BX,2,0),0)</f>
        <v>SIM</v>
      </c>
      <c r="AP426" t="str">
        <f>IF(Tabela4[[#This Row],[Designação]]=AQ426,"SIM","NÃO")</f>
        <v>SIM</v>
      </c>
      <c r="AQ426" s="38">
        <v>515056</v>
      </c>
      <c r="AR426">
        <v>59</v>
      </c>
      <c r="AS426">
        <v>64</v>
      </c>
      <c r="AT426">
        <v>57</v>
      </c>
      <c r="AU426">
        <v>37</v>
      </c>
      <c r="AV426">
        <v>35</v>
      </c>
      <c r="BD426">
        <v>252</v>
      </c>
      <c r="BF426" t="str">
        <f t="shared" si="218"/>
        <v>sim</v>
      </c>
      <c r="BG426" s="38">
        <v>515056</v>
      </c>
      <c r="BH426">
        <v>2</v>
      </c>
      <c r="BI426">
        <v>2</v>
      </c>
      <c r="BJ426">
        <v>2</v>
      </c>
      <c r="BK426">
        <v>1</v>
      </c>
      <c r="BL426">
        <v>1</v>
      </c>
      <c r="BT426">
        <v>8</v>
      </c>
    </row>
    <row r="427" spans="2:72" x14ac:dyDescent="0.25">
      <c r="B427" s="22">
        <v>5</v>
      </c>
      <c r="C427" s="23">
        <v>515057</v>
      </c>
      <c r="D427" s="24" t="s">
        <v>460</v>
      </c>
      <c r="E427" s="25">
        <f t="shared" si="188"/>
        <v>0</v>
      </c>
      <c r="F427" s="25">
        <f>Tabela4[[#This Row],[1º ano  LP]]</f>
        <v>0</v>
      </c>
      <c r="G427" s="27">
        <f t="shared" si="189"/>
        <v>0</v>
      </c>
      <c r="H427" s="27">
        <f>Tabela4[[#This Row],[1º ano - APLICADOR LP]]</f>
        <v>0</v>
      </c>
      <c r="I427" s="25">
        <f t="shared" si="190"/>
        <v>0</v>
      </c>
      <c r="J427" s="25">
        <f t="shared" si="191"/>
        <v>0</v>
      </c>
      <c r="K427" s="27">
        <f t="shared" si="192"/>
        <v>0</v>
      </c>
      <c r="L427" s="27">
        <f t="shared" si="193"/>
        <v>0</v>
      </c>
      <c r="M427" s="25">
        <f t="shared" si="194"/>
        <v>0</v>
      </c>
      <c r="N427" s="25">
        <f t="shared" si="195"/>
        <v>0</v>
      </c>
      <c r="O427" s="27">
        <f t="shared" si="196"/>
        <v>0</v>
      </c>
      <c r="P427" s="27">
        <f t="shared" si="197"/>
        <v>0</v>
      </c>
      <c r="Q427" s="25">
        <f t="shared" si="198"/>
        <v>0</v>
      </c>
      <c r="R427" s="25">
        <f t="shared" si="199"/>
        <v>0</v>
      </c>
      <c r="S427" s="25">
        <f t="shared" si="200"/>
        <v>0</v>
      </c>
      <c r="T427" s="25">
        <f t="shared" si="201"/>
        <v>0</v>
      </c>
      <c r="U427" s="25">
        <f t="shared" si="202"/>
        <v>0</v>
      </c>
      <c r="V427" s="25">
        <f t="shared" si="203"/>
        <v>0</v>
      </c>
      <c r="W427" s="25">
        <f t="shared" si="204"/>
        <v>131</v>
      </c>
      <c r="X427" s="25">
        <f t="shared" si="205"/>
        <v>131</v>
      </c>
      <c r="Y427" s="25">
        <f t="shared" si="206"/>
        <v>109</v>
      </c>
      <c r="Z427" s="25">
        <f t="shared" si="207"/>
        <v>109</v>
      </c>
      <c r="AA427" s="25">
        <f t="shared" si="208"/>
        <v>124</v>
      </c>
      <c r="AB427" s="25">
        <f t="shared" si="209"/>
        <v>124</v>
      </c>
      <c r="AC427" s="25">
        <f t="shared" si="210"/>
        <v>0</v>
      </c>
      <c r="AD427" s="25">
        <f t="shared" si="211"/>
        <v>0</v>
      </c>
      <c r="AE427" s="25">
        <f t="shared" si="212"/>
        <v>0</v>
      </c>
      <c r="AF427" s="27">
        <f t="shared" si="213"/>
        <v>0</v>
      </c>
      <c r="AG427" s="27">
        <f t="shared" si="214"/>
        <v>27</v>
      </c>
      <c r="AH427" s="27">
        <f t="shared" si="215"/>
        <v>27</v>
      </c>
      <c r="AI427" s="27">
        <f t="shared" si="216"/>
        <v>0</v>
      </c>
      <c r="AJ427" s="27">
        <f t="shared" si="217"/>
        <v>0</v>
      </c>
      <c r="AK427" s="26">
        <f>SUM(Tabela4[[#This Row],[1º ano  LP]:[Questionário Contextual Estudante]])</f>
        <v>782</v>
      </c>
      <c r="AM427">
        <f>IFERROR(IF(VLOOKUP(Tabela4[[#This Row],[Designação]],BW:BX,2,0)="SIM",SUM(AR427:AU427)+(4*(SUM(BH427:BK427))),0),0)</f>
        <v>0</v>
      </c>
      <c r="AN427">
        <f>IFERROR(IF(VLOOKUP(Tabela4[[#This Row],[Designação]],BW:BX,2,0)="SIM",SUM(AV427:BC427)+(4*(SUM(BL427:BS427))),0),0)</f>
        <v>0</v>
      </c>
      <c r="AO427">
        <f>IFERROR(VLOOKUP(Tabela4[[#This Row],[Designação]],BW:BX,2,0),0)</f>
        <v>0</v>
      </c>
      <c r="AP427" t="str">
        <f>IF(Tabela4[[#This Row],[Designação]]=AQ427,"SIM","NÃO")</f>
        <v>SIM</v>
      </c>
      <c r="AQ427" s="38">
        <v>515057</v>
      </c>
      <c r="AX427">
        <v>119</v>
      </c>
      <c r="AY427">
        <v>97</v>
      </c>
      <c r="AZ427">
        <v>112</v>
      </c>
      <c r="BC427">
        <v>23</v>
      </c>
      <c r="BD427">
        <v>351</v>
      </c>
      <c r="BF427" t="str">
        <f t="shared" si="218"/>
        <v>sim</v>
      </c>
      <c r="BG427" s="38">
        <v>515057</v>
      </c>
      <c r="BN427">
        <v>3</v>
      </c>
      <c r="BO427">
        <v>3</v>
      </c>
      <c r="BP427">
        <v>3</v>
      </c>
      <c r="BS427">
        <v>1</v>
      </c>
      <c r="BT427">
        <v>10</v>
      </c>
    </row>
    <row r="428" spans="2:72" x14ac:dyDescent="0.25">
      <c r="B428" s="22">
        <v>5</v>
      </c>
      <c r="C428" s="23">
        <v>515058</v>
      </c>
      <c r="D428" s="24" t="s">
        <v>461</v>
      </c>
      <c r="E428" s="25">
        <f t="shared" si="188"/>
        <v>64</v>
      </c>
      <c r="F428" s="25">
        <f>Tabela4[[#This Row],[1º ano  LP]]</f>
        <v>64</v>
      </c>
      <c r="G428" s="27">
        <f t="shared" si="189"/>
        <v>4</v>
      </c>
      <c r="H428" s="27">
        <f>Tabela4[[#This Row],[1º ano - APLICADOR LP]]</f>
        <v>4</v>
      </c>
      <c r="I428" s="25">
        <f t="shared" si="190"/>
        <v>72</v>
      </c>
      <c r="J428" s="25">
        <f t="shared" si="191"/>
        <v>72</v>
      </c>
      <c r="K428" s="27">
        <f t="shared" si="192"/>
        <v>4</v>
      </c>
      <c r="L428" s="27">
        <f t="shared" si="193"/>
        <v>4</v>
      </c>
      <c r="M428" s="25">
        <f t="shared" si="194"/>
        <v>69</v>
      </c>
      <c r="N428" s="25">
        <f t="shared" si="195"/>
        <v>69</v>
      </c>
      <c r="O428" s="27">
        <f t="shared" si="196"/>
        <v>4</v>
      </c>
      <c r="P428" s="27">
        <f t="shared" si="197"/>
        <v>4</v>
      </c>
      <c r="Q428" s="25">
        <f t="shared" si="198"/>
        <v>97</v>
      </c>
      <c r="R428" s="25">
        <f t="shared" si="199"/>
        <v>97</v>
      </c>
      <c r="S428" s="25">
        <f t="shared" si="200"/>
        <v>100</v>
      </c>
      <c r="T428" s="25">
        <f t="shared" si="201"/>
        <v>100</v>
      </c>
      <c r="U428" s="25">
        <f t="shared" si="202"/>
        <v>0</v>
      </c>
      <c r="V428" s="25">
        <f t="shared" si="203"/>
        <v>0</v>
      </c>
      <c r="W428" s="25">
        <f t="shared" si="204"/>
        <v>0</v>
      </c>
      <c r="X428" s="25">
        <f t="shared" si="205"/>
        <v>0</v>
      </c>
      <c r="Y428" s="25">
        <f t="shared" si="206"/>
        <v>0</v>
      </c>
      <c r="Z428" s="25">
        <f t="shared" si="207"/>
        <v>0</v>
      </c>
      <c r="AA428" s="25">
        <f t="shared" si="208"/>
        <v>0</v>
      </c>
      <c r="AB428" s="25">
        <f t="shared" si="209"/>
        <v>0</v>
      </c>
      <c r="AC428" s="25">
        <f t="shared" si="210"/>
        <v>0</v>
      </c>
      <c r="AD428" s="25">
        <f t="shared" si="211"/>
        <v>0</v>
      </c>
      <c r="AE428" s="25">
        <f t="shared" si="212"/>
        <v>0</v>
      </c>
      <c r="AF428" s="27">
        <f t="shared" si="213"/>
        <v>0</v>
      </c>
      <c r="AG428" s="27">
        <f t="shared" si="214"/>
        <v>0</v>
      </c>
      <c r="AH428" s="27">
        <f t="shared" si="215"/>
        <v>0</v>
      </c>
      <c r="AI428" s="27">
        <f t="shared" si="216"/>
        <v>0</v>
      </c>
      <c r="AJ428" s="27">
        <f t="shared" si="217"/>
        <v>0</v>
      </c>
      <c r="AK428" s="26">
        <f>SUM(Tabela4[[#This Row],[1º ano  LP]:[Questionário Contextual Estudante]])</f>
        <v>828</v>
      </c>
      <c r="AM428">
        <f>IFERROR(IF(VLOOKUP(Tabela4[[#This Row],[Designação]],BW:BX,2,0)="SIM",SUM(AR428:AU428)+(4*(SUM(BH428:BK428))),0),0)</f>
        <v>0</v>
      </c>
      <c r="AN428">
        <f>IFERROR(IF(VLOOKUP(Tabela4[[#This Row],[Designação]],BW:BX,2,0)="SIM",SUM(AV428:BC428)+(4*(SUM(BL428:BS428))),0),0)</f>
        <v>0</v>
      </c>
      <c r="AO428">
        <f>IFERROR(VLOOKUP(Tabela4[[#This Row],[Designação]],BW:BX,2,0),0)</f>
        <v>0</v>
      </c>
      <c r="AP428" t="str">
        <f>IF(Tabela4[[#This Row],[Designação]]=AQ428,"SIM","NÃO")</f>
        <v>SIM</v>
      </c>
      <c r="AQ428" s="38">
        <v>515058</v>
      </c>
      <c r="AR428">
        <v>56</v>
      </c>
      <c r="AS428">
        <v>64</v>
      </c>
      <c r="AT428">
        <v>61</v>
      </c>
      <c r="AU428">
        <v>85</v>
      </c>
      <c r="AV428">
        <v>88</v>
      </c>
      <c r="BD428">
        <v>354</v>
      </c>
      <c r="BF428" t="str">
        <f t="shared" si="218"/>
        <v>sim</v>
      </c>
      <c r="BG428" s="38">
        <v>515058</v>
      </c>
      <c r="BH428">
        <v>2</v>
      </c>
      <c r="BI428">
        <v>2</v>
      </c>
      <c r="BJ428">
        <v>2</v>
      </c>
      <c r="BK428">
        <v>3</v>
      </c>
      <c r="BL428">
        <v>3</v>
      </c>
      <c r="BT428">
        <v>12</v>
      </c>
    </row>
    <row r="429" spans="2:72" x14ac:dyDescent="0.25">
      <c r="B429" s="22">
        <v>5</v>
      </c>
      <c r="C429" s="23">
        <v>515059</v>
      </c>
      <c r="D429" s="24" t="s">
        <v>462</v>
      </c>
      <c r="E429" s="25">
        <f t="shared" si="188"/>
        <v>22</v>
      </c>
      <c r="F429" s="25">
        <f>Tabela4[[#This Row],[1º ano  LP]]</f>
        <v>22</v>
      </c>
      <c r="G429" s="27">
        <f t="shared" si="189"/>
        <v>2</v>
      </c>
      <c r="H429" s="27">
        <f>Tabela4[[#This Row],[1º ano - APLICADOR LP]]</f>
        <v>2</v>
      </c>
      <c r="I429" s="25">
        <f t="shared" si="190"/>
        <v>125</v>
      </c>
      <c r="J429" s="25">
        <f t="shared" si="191"/>
        <v>125</v>
      </c>
      <c r="K429" s="27">
        <f t="shared" si="192"/>
        <v>8</v>
      </c>
      <c r="L429" s="27">
        <f t="shared" si="193"/>
        <v>8</v>
      </c>
      <c r="M429" s="25">
        <f t="shared" si="194"/>
        <v>125</v>
      </c>
      <c r="N429" s="25">
        <f t="shared" si="195"/>
        <v>125</v>
      </c>
      <c r="O429" s="27">
        <f t="shared" si="196"/>
        <v>8</v>
      </c>
      <c r="P429" s="27">
        <f t="shared" si="197"/>
        <v>8</v>
      </c>
      <c r="Q429" s="25">
        <f t="shared" si="198"/>
        <v>108</v>
      </c>
      <c r="R429" s="25">
        <f t="shared" si="199"/>
        <v>108</v>
      </c>
      <c r="S429" s="25">
        <f t="shared" si="200"/>
        <v>103</v>
      </c>
      <c r="T429" s="25">
        <f t="shared" si="201"/>
        <v>103</v>
      </c>
      <c r="U429" s="25">
        <f t="shared" si="202"/>
        <v>0</v>
      </c>
      <c r="V429" s="25">
        <f t="shared" si="203"/>
        <v>0</v>
      </c>
      <c r="W429" s="25">
        <f t="shared" si="204"/>
        <v>0</v>
      </c>
      <c r="X429" s="25">
        <f t="shared" si="205"/>
        <v>0</v>
      </c>
      <c r="Y429" s="25">
        <f t="shared" si="206"/>
        <v>0</v>
      </c>
      <c r="Z429" s="25">
        <f t="shared" si="207"/>
        <v>0</v>
      </c>
      <c r="AA429" s="25">
        <f t="shared" si="208"/>
        <v>0</v>
      </c>
      <c r="AB429" s="25">
        <f t="shared" si="209"/>
        <v>0</v>
      </c>
      <c r="AC429" s="25">
        <f t="shared" si="210"/>
        <v>0</v>
      </c>
      <c r="AD429" s="25">
        <f t="shared" si="211"/>
        <v>0</v>
      </c>
      <c r="AE429" s="25">
        <f t="shared" si="212"/>
        <v>0</v>
      </c>
      <c r="AF429" s="27">
        <f t="shared" si="213"/>
        <v>0</v>
      </c>
      <c r="AG429" s="27">
        <f t="shared" si="214"/>
        <v>0</v>
      </c>
      <c r="AH429" s="27">
        <f t="shared" si="215"/>
        <v>0</v>
      </c>
      <c r="AI429" s="27">
        <f t="shared" si="216"/>
        <v>0</v>
      </c>
      <c r="AJ429" s="27">
        <f t="shared" si="217"/>
        <v>0</v>
      </c>
      <c r="AK429" s="26">
        <f>SUM(Tabela4[[#This Row],[1º ano  LP]:[Questionário Contextual Estudante]])</f>
        <v>1002</v>
      </c>
      <c r="AM429">
        <f>IFERROR(IF(VLOOKUP(Tabela4[[#This Row],[Designação]],BW:BX,2,0)="SIM",SUM(AR429:AU429)+(4*(SUM(BH429:BK429))),0),0)</f>
        <v>0</v>
      </c>
      <c r="AN429">
        <f>IFERROR(IF(VLOOKUP(Tabela4[[#This Row],[Designação]],BW:BX,2,0)="SIM",SUM(AV429:BC429)+(4*(SUM(BL429:BS429))),0),0)</f>
        <v>0</v>
      </c>
      <c r="AO429">
        <f>IFERROR(VLOOKUP(Tabela4[[#This Row],[Designação]],BW:BX,2,0),0)</f>
        <v>0</v>
      </c>
      <c r="AP429" t="str">
        <f>IF(Tabela4[[#This Row],[Designação]]=AQ429,"SIM","NÃO")</f>
        <v>SIM</v>
      </c>
      <c r="AQ429" s="38">
        <v>515059</v>
      </c>
      <c r="AR429">
        <v>18</v>
      </c>
      <c r="AS429">
        <v>109</v>
      </c>
      <c r="AT429">
        <v>109</v>
      </c>
      <c r="AU429">
        <v>96</v>
      </c>
      <c r="AV429">
        <v>91</v>
      </c>
      <c r="BD429">
        <v>423</v>
      </c>
      <c r="BF429" t="str">
        <f t="shared" si="218"/>
        <v>sim</v>
      </c>
      <c r="BG429" s="38">
        <v>515059</v>
      </c>
      <c r="BH429">
        <v>1</v>
      </c>
      <c r="BI429">
        <v>4</v>
      </c>
      <c r="BJ429">
        <v>4</v>
      </c>
      <c r="BK429">
        <v>3</v>
      </c>
      <c r="BL429">
        <v>3</v>
      </c>
      <c r="BT429">
        <v>15</v>
      </c>
    </row>
    <row r="430" spans="2:72" x14ac:dyDescent="0.25">
      <c r="B430" s="22">
        <v>5</v>
      </c>
      <c r="C430" s="23">
        <v>515060</v>
      </c>
      <c r="D430" s="24" t="s">
        <v>463</v>
      </c>
      <c r="E430" s="25">
        <f t="shared" si="188"/>
        <v>64</v>
      </c>
      <c r="F430" s="25">
        <f>Tabela4[[#This Row],[1º ano  LP]]</f>
        <v>64</v>
      </c>
      <c r="G430" s="27">
        <f t="shared" si="189"/>
        <v>4</v>
      </c>
      <c r="H430" s="27">
        <f>Tabela4[[#This Row],[1º ano - APLICADOR LP]]</f>
        <v>4</v>
      </c>
      <c r="I430" s="25">
        <f t="shared" si="190"/>
        <v>66</v>
      </c>
      <c r="J430" s="25">
        <f t="shared" si="191"/>
        <v>66</v>
      </c>
      <c r="K430" s="27">
        <f t="shared" si="192"/>
        <v>4</v>
      </c>
      <c r="L430" s="27">
        <f t="shared" si="193"/>
        <v>4</v>
      </c>
      <c r="M430" s="25">
        <f t="shared" si="194"/>
        <v>71</v>
      </c>
      <c r="N430" s="25">
        <f t="shared" si="195"/>
        <v>71</v>
      </c>
      <c r="O430" s="27">
        <f t="shared" si="196"/>
        <v>4</v>
      </c>
      <c r="P430" s="27">
        <f t="shared" si="197"/>
        <v>4</v>
      </c>
      <c r="Q430" s="25">
        <f t="shared" si="198"/>
        <v>66</v>
      </c>
      <c r="R430" s="25">
        <f t="shared" si="199"/>
        <v>66</v>
      </c>
      <c r="S430" s="25">
        <f t="shared" si="200"/>
        <v>64</v>
      </c>
      <c r="T430" s="25">
        <f t="shared" si="201"/>
        <v>64</v>
      </c>
      <c r="U430" s="25">
        <f t="shared" si="202"/>
        <v>69</v>
      </c>
      <c r="V430" s="25">
        <f t="shared" si="203"/>
        <v>69</v>
      </c>
      <c r="W430" s="25">
        <f t="shared" si="204"/>
        <v>66</v>
      </c>
      <c r="X430" s="25">
        <f t="shared" si="205"/>
        <v>66</v>
      </c>
      <c r="Y430" s="25">
        <f t="shared" si="206"/>
        <v>64</v>
      </c>
      <c r="Z430" s="25">
        <f t="shared" si="207"/>
        <v>64</v>
      </c>
      <c r="AA430" s="25">
        <f t="shared" si="208"/>
        <v>59</v>
      </c>
      <c r="AB430" s="25">
        <f t="shared" si="209"/>
        <v>59</v>
      </c>
      <c r="AC430" s="25">
        <f t="shared" si="210"/>
        <v>0</v>
      </c>
      <c r="AD430" s="25">
        <f t="shared" si="211"/>
        <v>0</v>
      </c>
      <c r="AE430" s="25">
        <f t="shared" si="212"/>
        <v>0</v>
      </c>
      <c r="AF430" s="27">
        <f t="shared" si="213"/>
        <v>0</v>
      </c>
      <c r="AG430" s="27">
        <f t="shared" si="214"/>
        <v>0</v>
      </c>
      <c r="AH430" s="27">
        <f t="shared" si="215"/>
        <v>0</v>
      </c>
      <c r="AI430" s="27">
        <f t="shared" si="216"/>
        <v>267</v>
      </c>
      <c r="AJ430" s="27">
        <f t="shared" si="217"/>
        <v>322</v>
      </c>
      <c r="AK430" s="26">
        <f>SUM(Tabela4[[#This Row],[1º ano  LP]:[Questionário Contextual Estudante]])</f>
        <v>1791</v>
      </c>
      <c r="AM430">
        <f>IFERROR(IF(VLOOKUP(Tabela4[[#This Row],[Designação]],BW:BX,2,0)="SIM",SUM(AR430:AU430)+(4*(SUM(BH430:BK430))),0),0)</f>
        <v>267</v>
      </c>
      <c r="AN430">
        <f>IFERROR(IF(VLOOKUP(Tabela4[[#This Row],[Designação]],BW:BX,2,0)="SIM",SUM(AV430:BC430)+(4*(SUM(BL430:BS430))),0),0)</f>
        <v>322</v>
      </c>
      <c r="AO430" t="str">
        <f>IFERROR(VLOOKUP(Tabela4[[#This Row],[Designação]],BW:BX,2,0),0)</f>
        <v>SIM</v>
      </c>
      <c r="AP430" t="str">
        <f>IF(Tabela4[[#This Row],[Designação]]=AQ430,"SIM","NÃO")</f>
        <v>SIM</v>
      </c>
      <c r="AQ430" s="38">
        <v>515060</v>
      </c>
      <c r="AR430">
        <v>56</v>
      </c>
      <c r="AS430">
        <v>58</v>
      </c>
      <c r="AT430">
        <v>63</v>
      </c>
      <c r="AU430">
        <v>58</v>
      </c>
      <c r="AV430">
        <v>56</v>
      </c>
      <c r="AW430">
        <v>61</v>
      </c>
      <c r="AX430">
        <v>58</v>
      </c>
      <c r="AY430">
        <v>56</v>
      </c>
      <c r="AZ430">
        <v>51</v>
      </c>
      <c r="BD430">
        <v>517</v>
      </c>
      <c r="BF430" t="str">
        <f t="shared" si="218"/>
        <v>sim</v>
      </c>
      <c r="BG430" s="38">
        <v>515060</v>
      </c>
      <c r="BH430">
        <v>2</v>
      </c>
      <c r="BI430">
        <v>2</v>
      </c>
      <c r="BJ430">
        <v>2</v>
      </c>
      <c r="BK430">
        <v>2</v>
      </c>
      <c r="BL430">
        <v>2</v>
      </c>
      <c r="BM430">
        <v>2</v>
      </c>
      <c r="BN430">
        <v>2</v>
      </c>
      <c r="BO430">
        <v>2</v>
      </c>
      <c r="BP430">
        <v>2</v>
      </c>
      <c r="BT430">
        <v>18</v>
      </c>
    </row>
    <row r="431" spans="2:72" x14ac:dyDescent="0.25">
      <c r="B431" s="22">
        <v>5</v>
      </c>
      <c r="C431" s="23">
        <v>515061</v>
      </c>
      <c r="D431" s="24" t="s">
        <v>464</v>
      </c>
      <c r="E431" s="25">
        <f t="shared" si="188"/>
        <v>69</v>
      </c>
      <c r="F431" s="25">
        <f>Tabela4[[#This Row],[1º ano  LP]]</f>
        <v>69</v>
      </c>
      <c r="G431" s="27">
        <f t="shared" si="189"/>
        <v>4</v>
      </c>
      <c r="H431" s="27">
        <f>Tabela4[[#This Row],[1º ano - APLICADOR LP]]</f>
        <v>4</v>
      </c>
      <c r="I431" s="25">
        <f t="shared" si="190"/>
        <v>64</v>
      </c>
      <c r="J431" s="25">
        <f t="shared" si="191"/>
        <v>64</v>
      </c>
      <c r="K431" s="27">
        <f t="shared" si="192"/>
        <v>4</v>
      </c>
      <c r="L431" s="27">
        <f t="shared" si="193"/>
        <v>4</v>
      </c>
      <c r="M431" s="25">
        <f t="shared" si="194"/>
        <v>33</v>
      </c>
      <c r="N431" s="25">
        <f t="shared" si="195"/>
        <v>33</v>
      </c>
      <c r="O431" s="27">
        <f t="shared" si="196"/>
        <v>2</v>
      </c>
      <c r="P431" s="27">
        <f t="shared" si="197"/>
        <v>2</v>
      </c>
      <c r="Q431" s="25">
        <f t="shared" si="198"/>
        <v>75</v>
      </c>
      <c r="R431" s="25">
        <f t="shared" si="199"/>
        <v>75</v>
      </c>
      <c r="S431" s="25">
        <f t="shared" si="200"/>
        <v>113</v>
      </c>
      <c r="T431" s="25">
        <f t="shared" si="201"/>
        <v>113</v>
      </c>
      <c r="U431" s="25">
        <f t="shared" si="202"/>
        <v>0</v>
      </c>
      <c r="V431" s="25">
        <f t="shared" si="203"/>
        <v>0</v>
      </c>
      <c r="W431" s="25">
        <f t="shared" si="204"/>
        <v>0</v>
      </c>
      <c r="X431" s="25">
        <f t="shared" si="205"/>
        <v>0</v>
      </c>
      <c r="Y431" s="25">
        <f t="shared" si="206"/>
        <v>0</v>
      </c>
      <c r="Z431" s="25">
        <f t="shared" si="207"/>
        <v>0</v>
      </c>
      <c r="AA431" s="25">
        <f t="shared" si="208"/>
        <v>0</v>
      </c>
      <c r="AB431" s="25">
        <f t="shared" si="209"/>
        <v>0</v>
      </c>
      <c r="AC431" s="25">
        <f t="shared" si="210"/>
        <v>0</v>
      </c>
      <c r="AD431" s="25">
        <f t="shared" si="211"/>
        <v>0</v>
      </c>
      <c r="AE431" s="25">
        <f t="shared" si="212"/>
        <v>0</v>
      </c>
      <c r="AF431" s="27">
        <f t="shared" si="213"/>
        <v>0</v>
      </c>
      <c r="AG431" s="27">
        <f t="shared" si="214"/>
        <v>0</v>
      </c>
      <c r="AH431" s="27">
        <f t="shared" si="215"/>
        <v>0</v>
      </c>
      <c r="AI431" s="27">
        <f t="shared" si="216"/>
        <v>0</v>
      </c>
      <c r="AJ431" s="27">
        <f t="shared" si="217"/>
        <v>0</v>
      </c>
      <c r="AK431" s="26">
        <f>SUM(Tabela4[[#This Row],[1º ano  LP]:[Questionário Contextual Estudante]])</f>
        <v>728</v>
      </c>
      <c r="AM431">
        <f>IFERROR(IF(VLOOKUP(Tabela4[[#This Row],[Designação]],BW:BX,2,0)="SIM",SUM(AR431:AU431)+(4*(SUM(BH431:BK431))),0),0)</f>
        <v>0</v>
      </c>
      <c r="AN431">
        <f>IFERROR(IF(VLOOKUP(Tabela4[[#This Row],[Designação]],BW:BX,2,0)="SIM",SUM(AV431:BC431)+(4*(SUM(BL431:BS431))),0),0)</f>
        <v>0</v>
      </c>
      <c r="AO431">
        <f>IFERROR(VLOOKUP(Tabela4[[#This Row],[Designação]],BW:BX,2,0),0)</f>
        <v>0</v>
      </c>
      <c r="AP431" t="str">
        <f>IF(Tabela4[[#This Row],[Designação]]=AQ431,"SIM","NÃO")</f>
        <v>SIM</v>
      </c>
      <c r="AQ431" s="38">
        <v>515061</v>
      </c>
      <c r="AR431">
        <v>61</v>
      </c>
      <c r="AS431">
        <v>56</v>
      </c>
      <c r="AT431">
        <v>29</v>
      </c>
      <c r="AU431">
        <v>67</v>
      </c>
      <c r="AV431">
        <v>101</v>
      </c>
      <c r="BD431">
        <v>314</v>
      </c>
      <c r="BF431" t="str">
        <f t="shared" si="218"/>
        <v>sim</v>
      </c>
      <c r="BG431" s="38">
        <v>515061</v>
      </c>
      <c r="BH431">
        <v>2</v>
      </c>
      <c r="BI431">
        <v>2</v>
      </c>
      <c r="BJ431">
        <v>1</v>
      </c>
      <c r="BK431">
        <v>2</v>
      </c>
      <c r="BL431">
        <v>3</v>
      </c>
      <c r="BT431">
        <v>10</v>
      </c>
    </row>
    <row r="432" spans="2:72" x14ac:dyDescent="0.25">
      <c r="B432" s="22">
        <v>5</v>
      </c>
      <c r="C432" s="23">
        <v>515062</v>
      </c>
      <c r="D432" s="24" t="s">
        <v>465</v>
      </c>
      <c r="E432" s="25">
        <f t="shared" si="188"/>
        <v>0</v>
      </c>
      <c r="F432" s="25">
        <f>Tabela4[[#This Row],[1º ano  LP]]</f>
        <v>0</v>
      </c>
      <c r="G432" s="27">
        <f t="shared" si="189"/>
        <v>0</v>
      </c>
      <c r="H432" s="27">
        <f>Tabela4[[#This Row],[1º ano - APLICADOR LP]]</f>
        <v>0</v>
      </c>
      <c r="I432" s="25">
        <f t="shared" si="190"/>
        <v>0</v>
      </c>
      <c r="J432" s="25">
        <f t="shared" si="191"/>
        <v>0</v>
      </c>
      <c r="K432" s="27">
        <f t="shared" si="192"/>
        <v>0</v>
      </c>
      <c r="L432" s="27">
        <f t="shared" si="193"/>
        <v>0</v>
      </c>
      <c r="M432" s="25">
        <f t="shared" si="194"/>
        <v>0</v>
      </c>
      <c r="N432" s="25">
        <f t="shared" si="195"/>
        <v>0</v>
      </c>
      <c r="O432" s="27">
        <f t="shared" si="196"/>
        <v>0</v>
      </c>
      <c r="P432" s="27">
        <f t="shared" si="197"/>
        <v>0</v>
      </c>
      <c r="Q432" s="25">
        <f t="shared" si="198"/>
        <v>0</v>
      </c>
      <c r="R432" s="25">
        <f t="shared" si="199"/>
        <v>0</v>
      </c>
      <c r="S432" s="25">
        <f t="shared" si="200"/>
        <v>0</v>
      </c>
      <c r="T432" s="25">
        <f t="shared" si="201"/>
        <v>0</v>
      </c>
      <c r="U432" s="25">
        <f t="shared" si="202"/>
        <v>151</v>
      </c>
      <c r="V432" s="25">
        <f t="shared" si="203"/>
        <v>151</v>
      </c>
      <c r="W432" s="25">
        <f t="shared" si="204"/>
        <v>83</v>
      </c>
      <c r="X432" s="25">
        <f t="shared" si="205"/>
        <v>83</v>
      </c>
      <c r="Y432" s="25">
        <f t="shared" si="206"/>
        <v>99</v>
      </c>
      <c r="Z432" s="25">
        <f t="shared" si="207"/>
        <v>99</v>
      </c>
      <c r="AA432" s="25">
        <f t="shared" si="208"/>
        <v>49</v>
      </c>
      <c r="AB432" s="25">
        <f t="shared" si="209"/>
        <v>49</v>
      </c>
      <c r="AC432" s="25">
        <f t="shared" si="210"/>
        <v>28</v>
      </c>
      <c r="AD432" s="25">
        <f t="shared" si="211"/>
        <v>28</v>
      </c>
      <c r="AE432" s="25">
        <f t="shared" si="212"/>
        <v>0</v>
      </c>
      <c r="AF432" s="27">
        <f t="shared" si="213"/>
        <v>0</v>
      </c>
      <c r="AG432" s="27">
        <f t="shared" si="214"/>
        <v>0</v>
      </c>
      <c r="AH432" s="27">
        <f t="shared" si="215"/>
        <v>0</v>
      </c>
      <c r="AI432" s="27">
        <f t="shared" si="216"/>
        <v>0</v>
      </c>
      <c r="AJ432" s="27">
        <f t="shared" si="217"/>
        <v>0</v>
      </c>
      <c r="AK432" s="26">
        <f>SUM(Tabela4[[#This Row],[1º ano  LP]:[Questionário Contextual Estudante]])</f>
        <v>820</v>
      </c>
      <c r="AM432">
        <f>IFERROR(IF(VLOOKUP(Tabela4[[#This Row],[Designação]],BW:BX,2,0)="SIM",SUM(AR432:AU432)+(4*(SUM(BH432:BK432))),0),0)</f>
        <v>0</v>
      </c>
      <c r="AN432">
        <f>IFERROR(IF(VLOOKUP(Tabela4[[#This Row],[Designação]],BW:BX,2,0)="SIM",SUM(AV432:BC432)+(4*(SUM(BL432:BS432))),0),0)</f>
        <v>0</v>
      </c>
      <c r="AO432">
        <f>IFERROR(VLOOKUP(Tabela4[[#This Row],[Designação]],BW:BX,2,0),0)</f>
        <v>0</v>
      </c>
      <c r="AP432" t="str">
        <f>IF(Tabela4[[#This Row],[Designação]]=AQ432,"SIM","NÃO")</f>
        <v>SIM</v>
      </c>
      <c r="AQ432" s="38">
        <v>515062</v>
      </c>
      <c r="AW432">
        <v>135</v>
      </c>
      <c r="AX432">
        <v>75</v>
      </c>
      <c r="AY432">
        <v>87</v>
      </c>
      <c r="AZ432">
        <v>41</v>
      </c>
      <c r="BA432">
        <v>24</v>
      </c>
      <c r="BD432">
        <v>362</v>
      </c>
      <c r="BF432" t="str">
        <f t="shared" si="218"/>
        <v>sim</v>
      </c>
      <c r="BG432" s="38">
        <v>515062</v>
      </c>
      <c r="BM432">
        <v>4</v>
      </c>
      <c r="BN432">
        <v>2</v>
      </c>
      <c r="BO432">
        <v>3</v>
      </c>
      <c r="BP432">
        <v>2</v>
      </c>
      <c r="BQ432">
        <v>1</v>
      </c>
      <c r="BT432">
        <v>12</v>
      </c>
    </row>
    <row r="433" spans="2:72" x14ac:dyDescent="0.25">
      <c r="B433" s="22">
        <v>5</v>
      </c>
      <c r="C433" s="23">
        <v>515063</v>
      </c>
      <c r="D433" s="24" t="s">
        <v>466</v>
      </c>
      <c r="E433" s="25">
        <f t="shared" si="188"/>
        <v>37</v>
      </c>
      <c r="F433" s="25">
        <f>Tabela4[[#This Row],[1º ano  LP]]</f>
        <v>37</v>
      </c>
      <c r="G433" s="27">
        <f t="shared" si="189"/>
        <v>2</v>
      </c>
      <c r="H433" s="27">
        <f>Tabela4[[#This Row],[1º ano - APLICADOR LP]]</f>
        <v>2</v>
      </c>
      <c r="I433" s="25">
        <f t="shared" si="190"/>
        <v>70</v>
      </c>
      <c r="J433" s="25">
        <f t="shared" si="191"/>
        <v>70</v>
      </c>
      <c r="K433" s="27">
        <f t="shared" si="192"/>
        <v>4</v>
      </c>
      <c r="L433" s="27">
        <f t="shared" si="193"/>
        <v>4</v>
      </c>
      <c r="M433" s="25">
        <f t="shared" si="194"/>
        <v>73</v>
      </c>
      <c r="N433" s="25">
        <f t="shared" si="195"/>
        <v>73</v>
      </c>
      <c r="O433" s="27">
        <f t="shared" si="196"/>
        <v>4</v>
      </c>
      <c r="P433" s="27">
        <f t="shared" si="197"/>
        <v>4</v>
      </c>
      <c r="Q433" s="25">
        <f t="shared" si="198"/>
        <v>74</v>
      </c>
      <c r="R433" s="25">
        <f t="shared" si="199"/>
        <v>74</v>
      </c>
      <c r="S433" s="25">
        <f t="shared" si="200"/>
        <v>35</v>
      </c>
      <c r="T433" s="25">
        <f t="shared" si="201"/>
        <v>35</v>
      </c>
      <c r="U433" s="25">
        <f t="shared" si="202"/>
        <v>0</v>
      </c>
      <c r="V433" s="25">
        <f t="shared" si="203"/>
        <v>0</v>
      </c>
      <c r="W433" s="25">
        <f t="shared" si="204"/>
        <v>0</v>
      </c>
      <c r="X433" s="25">
        <f t="shared" si="205"/>
        <v>0</v>
      </c>
      <c r="Y433" s="25">
        <f t="shared" si="206"/>
        <v>0</v>
      </c>
      <c r="Z433" s="25">
        <f t="shared" si="207"/>
        <v>0</v>
      </c>
      <c r="AA433" s="25">
        <f t="shared" si="208"/>
        <v>0</v>
      </c>
      <c r="AB433" s="25">
        <f t="shared" si="209"/>
        <v>0</v>
      </c>
      <c r="AC433" s="25">
        <f t="shared" si="210"/>
        <v>0</v>
      </c>
      <c r="AD433" s="25">
        <f t="shared" si="211"/>
        <v>0</v>
      </c>
      <c r="AE433" s="25">
        <f t="shared" si="212"/>
        <v>0</v>
      </c>
      <c r="AF433" s="27">
        <f t="shared" si="213"/>
        <v>0</v>
      </c>
      <c r="AG433" s="27">
        <f t="shared" si="214"/>
        <v>0</v>
      </c>
      <c r="AH433" s="27">
        <f t="shared" si="215"/>
        <v>0</v>
      </c>
      <c r="AI433" s="27">
        <f t="shared" si="216"/>
        <v>0</v>
      </c>
      <c r="AJ433" s="27">
        <f t="shared" si="217"/>
        <v>0</v>
      </c>
      <c r="AK433" s="26">
        <f>SUM(Tabela4[[#This Row],[1º ano  LP]:[Questionário Contextual Estudante]])</f>
        <v>598</v>
      </c>
      <c r="AM433">
        <f>IFERROR(IF(VLOOKUP(Tabela4[[#This Row],[Designação]],BW:BX,2,0)="SIM",SUM(AR433:AU433)+(4*(SUM(BH433:BK433))),0),0)</f>
        <v>0</v>
      </c>
      <c r="AN433">
        <f>IFERROR(IF(VLOOKUP(Tabela4[[#This Row],[Designação]],BW:BX,2,0)="SIM",SUM(AV433:BC433)+(4*(SUM(BL433:BS433))),0),0)</f>
        <v>0</v>
      </c>
      <c r="AO433">
        <f>IFERROR(VLOOKUP(Tabela4[[#This Row],[Designação]],BW:BX,2,0),0)</f>
        <v>0</v>
      </c>
      <c r="AP433" t="str">
        <f>IF(Tabela4[[#This Row],[Designação]]=AQ433,"SIM","NÃO")</f>
        <v>SIM</v>
      </c>
      <c r="AQ433" s="38">
        <v>515063</v>
      </c>
      <c r="AR433">
        <v>33</v>
      </c>
      <c r="AS433">
        <v>62</v>
      </c>
      <c r="AT433">
        <v>65</v>
      </c>
      <c r="AU433">
        <v>66</v>
      </c>
      <c r="AV433">
        <v>31</v>
      </c>
      <c r="BD433">
        <v>257</v>
      </c>
      <c r="BF433" t="str">
        <f t="shared" si="218"/>
        <v>sim</v>
      </c>
      <c r="BG433" s="38">
        <v>515063</v>
      </c>
      <c r="BH433">
        <v>1</v>
      </c>
      <c r="BI433">
        <v>2</v>
      </c>
      <c r="BJ433">
        <v>2</v>
      </c>
      <c r="BK433">
        <v>2</v>
      </c>
      <c r="BL433">
        <v>1</v>
      </c>
      <c r="BT433">
        <v>8</v>
      </c>
    </row>
    <row r="434" spans="2:72" x14ac:dyDescent="0.25">
      <c r="B434" s="22">
        <v>5</v>
      </c>
      <c r="C434" s="23">
        <v>515064</v>
      </c>
      <c r="D434" s="24" t="s">
        <v>467</v>
      </c>
      <c r="E434" s="25">
        <f t="shared" si="188"/>
        <v>81</v>
      </c>
      <c r="F434" s="25">
        <f>Tabela4[[#This Row],[1º ano  LP]]</f>
        <v>81</v>
      </c>
      <c r="G434" s="27">
        <f t="shared" si="189"/>
        <v>6</v>
      </c>
      <c r="H434" s="27">
        <f>Tabela4[[#This Row],[1º ano - APLICADOR LP]]</f>
        <v>6</v>
      </c>
      <c r="I434" s="25">
        <f t="shared" si="190"/>
        <v>0</v>
      </c>
      <c r="J434" s="25">
        <f t="shared" si="191"/>
        <v>0</v>
      </c>
      <c r="K434" s="27">
        <f t="shared" si="192"/>
        <v>0</v>
      </c>
      <c r="L434" s="27">
        <f t="shared" si="193"/>
        <v>0</v>
      </c>
      <c r="M434" s="25">
        <f t="shared" si="194"/>
        <v>0</v>
      </c>
      <c r="N434" s="25">
        <f t="shared" si="195"/>
        <v>0</v>
      </c>
      <c r="O434" s="27">
        <f t="shared" si="196"/>
        <v>0</v>
      </c>
      <c r="P434" s="27">
        <f t="shared" si="197"/>
        <v>0</v>
      </c>
      <c r="Q434" s="25">
        <f t="shared" si="198"/>
        <v>0</v>
      </c>
      <c r="R434" s="25">
        <f t="shared" si="199"/>
        <v>0</v>
      </c>
      <c r="S434" s="25">
        <f t="shared" si="200"/>
        <v>0</v>
      </c>
      <c r="T434" s="25">
        <f t="shared" si="201"/>
        <v>0</v>
      </c>
      <c r="U434" s="25">
        <f t="shared" si="202"/>
        <v>0</v>
      </c>
      <c r="V434" s="25">
        <f t="shared" si="203"/>
        <v>0</v>
      </c>
      <c r="W434" s="25">
        <f t="shared" si="204"/>
        <v>0</v>
      </c>
      <c r="X434" s="25">
        <f t="shared" si="205"/>
        <v>0</v>
      </c>
      <c r="Y434" s="25">
        <f t="shared" si="206"/>
        <v>0</v>
      </c>
      <c r="Z434" s="25">
        <f t="shared" si="207"/>
        <v>0</v>
      </c>
      <c r="AA434" s="25">
        <f t="shared" si="208"/>
        <v>0</v>
      </c>
      <c r="AB434" s="25">
        <f t="shared" si="209"/>
        <v>0</v>
      </c>
      <c r="AC434" s="25">
        <f t="shared" si="210"/>
        <v>0</v>
      </c>
      <c r="AD434" s="25">
        <f t="shared" si="211"/>
        <v>0</v>
      </c>
      <c r="AE434" s="25">
        <f t="shared" si="212"/>
        <v>0</v>
      </c>
      <c r="AF434" s="27">
        <f t="shared" si="213"/>
        <v>0</v>
      </c>
      <c r="AG434" s="27">
        <f t="shared" si="214"/>
        <v>0</v>
      </c>
      <c r="AH434" s="27">
        <f t="shared" si="215"/>
        <v>0</v>
      </c>
      <c r="AI434" s="27">
        <f t="shared" si="216"/>
        <v>0</v>
      </c>
      <c r="AJ434" s="27">
        <f t="shared" si="217"/>
        <v>0</v>
      </c>
      <c r="AK434" s="26">
        <f>SUM(Tabela4[[#This Row],[1º ano  LP]:[Questionário Contextual Estudante]])</f>
        <v>174</v>
      </c>
      <c r="AM434">
        <f>IFERROR(IF(VLOOKUP(Tabela4[[#This Row],[Designação]],BW:BX,2,0)="SIM",SUM(AR434:AU434)+(4*(SUM(BH434:BK434))),0),0)</f>
        <v>0</v>
      </c>
      <c r="AN434">
        <f>IFERROR(IF(VLOOKUP(Tabela4[[#This Row],[Designação]],BW:BX,2,0)="SIM",SUM(AV434:BC434)+(4*(SUM(BL434:BS434))),0),0)</f>
        <v>0</v>
      </c>
      <c r="AO434">
        <f>IFERROR(VLOOKUP(Tabela4[[#This Row],[Designação]],BW:BX,2,0),0)</f>
        <v>0</v>
      </c>
      <c r="AP434" t="str">
        <f>IF(Tabela4[[#This Row],[Designação]]=AQ434,"SIM","NÃO")</f>
        <v>SIM</v>
      </c>
      <c r="AQ434" s="38">
        <v>515064</v>
      </c>
      <c r="AR434">
        <v>69</v>
      </c>
      <c r="BD434">
        <v>69</v>
      </c>
      <c r="BF434" t="str">
        <f t="shared" si="218"/>
        <v>sim</v>
      </c>
      <c r="BG434" s="38">
        <v>515064</v>
      </c>
      <c r="BH434">
        <v>3</v>
      </c>
      <c r="BT434">
        <v>3</v>
      </c>
    </row>
    <row r="435" spans="2:72" x14ac:dyDescent="0.25">
      <c r="B435" s="22">
        <v>5</v>
      </c>
      <c r="C435" s="23">
        <v>515501</v>
      </c>
      <c r="D435" s="24" t="s">
        <v>468</v>
      </c>
      <c r="E435" s="25">
        <f t="shared" si="188"/>
        <v>63</v>
      </c>
      <c r="F435" s="25">
        <f>Tabela4[[#This Row],[1º ano  LP]]</f>
        <v>63</v>
      </c>
      <c r="G435" s="27">
        <f t="shared" si="189"/>
        <v>4</v>
      </c>
      <c r="H435" s="27">
        <f>Tabela4[[#This Row],[1º ano - APLICADOR LP]]</f>
        <v>4</v>
      </c>
      <c r="I435" s="25">
        <f t="shared" si="190"/>
        <v>61</v>
      </c>
      <c r="J435" s="25">
        <f t="shared" si="191"/>
        <v>61</v>
      </c>
      <c r="K435" s="27">
        <f t="shared" si="192"/>
        <v>4</v>
      </c>
      <c r="L435" s="27">
        <f t="shared" si="193"/>
        <v>4</v>
      </c>
      <c r="M435" s="25">
        <f t="shared" si="194"/>
        <v>95</v>
      </c>
      <c r="N435" s="25">
        <f t="shared" si="195"/>
        <v>95</v>
      </c>
      <c r="O435" s="27">
        <f t="shared" si="196"/>
        <v>6</v>
      </c>
      <c r="P435" s="27">
        <f t="shared" si="197"/>
        <v>6</v>
      </c>
      <c r="Q435" s="25">
        <f t="shared" si="198"/>
        <v>70</v>
      </c>
      <c r="R435" s="25">
        <f t="shared" si="199"/>
        <v>70</v>
      </c>
      <c r="S435" s="25">
        <f t="shared" si="200"/>
        <v>53</v>
      </c>
      <c r="T435" s="25">
        <f t="shared" si="201"/>
        <v>53</v>
      </c>
      <c r="U435" s="25">
        <f t="shared" si="202"/>
        <v>0</v>
      </c>
      <c r="V435" s="25">
        <f t="shared" si="203"/>
        <v>0</v>
      </c>
      <c r="W435" s="25">
        <f t="shared" si="204"/>
        <v>0</v>
      </c>
      <c r="X435" s="25">
        <f t="shared" si="205"/>
        <v>0</v>
      </c>
      <c r="Y435" s="25">
        <f t="shared" si="206"/>
        <v>0</v>
      </c>
      <c r="Z435" s="25">
        <f t="shared" si="207"/>
        <v>0</v>
      </c>
      <c r="AA435" s="25">
        <f t="shared" si="208"/>
        <v>0</v>
      </c>
      <c r="AB435" s="25">
        <f t="shared" si="209"/>
        <v>0</v>
      </c>
      <c r="AC435" s="25">
        <f t="shared" si="210"/>
        <v>0</v>
      </c>
      <c r="AD435" s="25">
        <f t="shared" si="211"/>
        <v>0</v>
      </c>
      <c r="AE435" s="25">
        <f t="shared" si="212"/>
        <v>0</v>
      </c>
      <c r="AF435" s="27">
        <f t="shared" si="213"/>
        <v>0</v>
      </c>
      <c r="AG435" s="27">
        <f t="shared" si="214"/>
        <v>0</v>
      </c>
      <c r="AH435" s="27">
        <f t="shared" si="215"/>
        <v>0</v>
      </c>
      <c r="AI435" s="27">
        <f t="shared" si="216"/>
        <v>0</v>
      </c>
      <c r="AJ435" s="27">
        <f t="shared" si="217"/>
        <v>0</v>
      </c>
      <c r="AK435" s="26">
        <f>SUM(Tabela4[[#This Row],[1º ano  LP]:[Questionário Contextual Estudante]])</f>
        <v>712</v>
      </c>
      <c r="AM435">
        <f>IFERROR(IF(VLOOKUP(Tabela4[[#This Row],[Designação]],BW:BX,2,0)="SIM",SUM(AR435:AU435)+(4*(SUM(BH435:BK435))),0),0)</f>
        <v>0</v>
      </c>
      <c r="AN435">
        <f>IFERROR(IF(VLOOKUP(Tabela4[[#This Row],[Designação]],BW:BX,2,0)="SIM",SUM(AV435:BC435)+(4*(SUM(BL435:BS435))),0),0)</f>
        <v>0</v>
      </c>
      <c r="AO435">
        <f>IFERROR(VLOOKUP(Tabela4[[#This Row],[Designação]],BW:BX,2,0),0)</f>
        <v>0</v>
      </c>
      <c r="AP435" t="str">
        <f>IF(Tabela4[[#This Row],[Designação]]=AQ435,"SIM","NÃO")</f>
        <v>SIM</v>
      </c>
      <c r="AQ435" s="38">
        <v>515501</v>
      </c>
      <c r="AR435">
        <v>55</v>
      </c>
      <c r="AS435">
        <v>53</v>
      </c>
      <c r="AT435">
        <v>83</v>
      </c>
      <c r="AU435">
        <v>62</v>
      </c>
      <c r="AV435">
        <v>45</v>
      </c>
      <c r="BD435">
        <v>298</v>
      </c>
      <c r="BF435" t="str">
        <f t="shared" si="218"/>
        <v>sim</v>
      </c>
      <c r="BG435" s="38">
        <v>515501</v>
      </c>
      <c r="BH435">
        <v>2</v>
      </c>
      <c r="BI435">
        <v>2</v>
      </c>
      <c r="BJ435">
        <v>3</v>
      </c>
      <c r="BK435">
        <v>2</v>
      </c>
      <c r="BL435">
        <v>2</v>
      </c>
      <c r="BT435">
        <v>11</v>
      </c>
    </row>
    <row r="436" spans="2:72" x14ac:dyDescent="0.25">
      <c r="B436" s="22">
        <v>5</v>
      </c>
      <c r="C436" s="23">
        <v>515502</v>
      </c>
      <c r="D436" s="24" t="s">
        <v>469</v>
      </c>
      <c r="E436" s="25">
        <f t="shared" si="188"/>
        <v>57</v>
      </c>
      <c r="F436" s="25">
        <f>Tabela4[[#This Row],[1º ano  LP]]</f>
        <v>57</v>
      </c>
      <c r="G436" s="27">
        <f t="shared" si="189"/>
        <v>4</v>
      </c>
      <c r="H436" s="27">
        <f>Tabela4[[#This Row],[1º ano - APLICADOR LP]]</f>
        <v>4</v>
      </c>
      <c r="I436" s="25">
        <f t="shared" si="190"/>
        <v>80</v>
      </c>
      <c r="J436" s="25">
        <f t="shared" si="191"/>
        <v>80</v>
      </c>
      <c r="K436" s="27">
        <f t="shared" si="192"/>
        <v>6</v>
      </c>
      <c r="L436" s="27">
        <f t="shared" si="193"/>
        <v>6</v>
      </c>
      <c r="M436" s="25">
        <f t="shared" si="194"/>
        <v>88</v>
      </c>
      <c r="N436" s="25">
        <f t="shared" si="195"/>
        <v>88</v>
      </c>
      <c r="O436" s="27">
        <f t="shared" si="196"/>
        <v>6</v>
      </c>
      <c r="P436" s="27">
        <f t="shared" si="197"/>
        <v>6</v>
      </c>
      <c r="Q436" s="25">
        <f t="shared" si="198"/>
        <v>63</v>
      </c>
      <c r="R436" s="25">
        <f t="shared" si="199"/>
        <v>63</v>
      </c>
      <c r="S436" s="25">
        <f t="shared" si="200"/>
        <v>56</v>
      </c>
      <c r="T436" s="25">
        <f t="shared" si="201"/>
        <v>56</v>
      </c>
      <c r="U436" s="25">
        <f t="shared" si="202"/>
        <v>0</v>
      </c>
      <c r="V436" s="25">
        <f t="shared" si="203"/>
        <v>0</v>
      </c>
      <c r="W436" s="25">
        <f t="shared" si="204"/>
        <v>0</v>
      </c>
      <c r="X436" s="25">
        <f t="shared" si="205"/>
        <v>0</v>
      </c>
      <c r="Y436" s="25">
        <f t="shared" si="206"/>
        <v>0</v>
      </c>
      <c r="Z436" s="25">
        <f t="shared" si="207"/>
        <v>0</v>
      </c>
      <c r="AA436" s="25">
        <f t="shared" si="208"/>
        <v>0</v>
      </c>
      <c r="AB436" s="25">
        <f t="shared" si="209"/>
        <v>0</v>
      </c>
      <c r="AC436" s="25">
        <f t="shared" si="210"/>
        <v>0</v>
      </c>
      <c r="AD436" s="25">
        <f t="shared" si="211"/>
        <v>0</v>
      </c>
      <c r="AE436" s="25">
        <f t="shared" si="212"/>
        <v>0</v>
      </c>
      <c r="AF436" s="27">
        <f t="shared" si="213"/>
        <v>0</v>
      </c>
      <c r="AG436" s="27">
        <f t="shared" si="214"/>
        <v>0</v>
      </c>
      <c r="AH436" s="27">
        <f t="shared" si="215"/>
        <v>0</v>
      </c>
      <c r="AI436" s="27">
        <f t="shared" si="216"/>
        <v>0</v>
      </c>
      <c r="AJ436" s="27">
        <f t="shared" si="217"/>
        <v>0</v>
      </c>
      <c r="AK436" s="26">
        <f>SUM(Tabela4[[#This Row],[1º ano  LP]:[Questionário Contextual Estudante]])</f>
        <v>720</v>
      </c>
      <c r="AM436">
        <f>IFERROR(IF(VLOOKUP(Tabela4[[#This Row],[Designação]],BW:BX,2,0)="SIM",SUM(AR436:AU436)+(4*(SUM(BH436:BK436))),0),0)</f>
        <v>0</v>
      </c>
      <c r="AN436">
        <f>IFERROR(IF(VLOOKUP(Tabela4[[#This Row],[Designação]],BW:BX,2,0)="SIM",SUM(AV436:BC436)+(4*(SUM(BL436:BS436))),0),0)</f>
        <v>0</v>
      </c>
      <c r="AO436">
        <f>IFERROR(VLOOKUP(Tabela4[[#This Row],[Designação]],BW:BX,2,0),0)</f>
        <v>0</v>
      </c>
      <c r="AP436" t="str">
        <f>IF(Tabela4[[#This Row],[Designação]]=AQ436,"SIM","NÃO")</f>
        <v>SIM</v>
      </c>
      <c r="AQ436" s="38">
        <v>515502</v>
      </c>
      <c r="AR436">
        <v>49</v>
      </c>
      <c r="AS436">
        <v>68</v>
      </c>
      <c r="AT436">
        <v>76</v>
      </c>
      <c r="AU436">
        <v>55</v>
      </c>
      <c r="AV436">
        <v>48</v>
      </c>
      <c r="BD436">
        <v>296</v>
      </c>
      <c r="BF436" t="str">
        <f t="shared" si="218"/>
        <v>sim</v>
      </c>
      <c r="BG436" s="38">
        <v>515502</v>
      </c>
      <c r="BH436">
        <v>2</v>
      </c>
      <c r="BI436">
        <v>3</v>
      </c>
      <c r="BJ436">
        <v>3</v>
      </c>
      <c r="BK436">
        <v>2</v>
      </c>
      <c r="BL436">
        <v>2</v>
      </c>
      <c r="BT436">
        <v>12</v>
      </c>
    </row>
    <row r="437" spans="2:72" x14ac:dyDescent="0.25">
      <c r="B437" s="22">
        <v>5</v>
      </c>
      <c r="C437" s="23">
        <v>515503</v>
      </c>
      <c r="D437" s="24" t="s">
        <v>470</v>
      </c>
      <c r="E437" s="25">
        <f t="shared" si="188"/>
        <v>56</v>
      </c>
      <c r="F437" s="25">
        <f>Tabela4[[#This Row],[1º ano  LP]]</f>
        <v>56</v>
      </c>
      <c r="G437" s="27">
        <f t="shared" si="189"/>
        <v>4</v>
      </c>
      <c r="H437" s="27">
        <f>Tabela4[[#This Row],[1º ano - APLICADOR LP]]</f>
        <v>4</v>
      </c>
      <c r="I437" s="25">
        <f t="shared" si="190"/>
        <v>85</v>
      </c>
      <c r="J437" s="25">
        <f t="shared" si="191"/>
        <v>85</v>
      </c>
      <c r="K437" s="27">
        <f t="shared" si="192"/>
        <v>6</v>
      </c>
      <c r="L437" s="27">
        <f t="shared" si="193"/>
        <v>6</v>
      </c>
      <c r="M437" s="25">
        <f t="shared" si="194"/>
        <v>91</v>
      </c>
      <c r="N437" s="25">
        <f t="shared" si="195"/>
        <v>91</v>
      </c>
      <c r="O437" s="27">
        <f t="shared" si="196"/>
        <v>6</v>
      </c>
      <c r="P437" s="27">
        <f t="shared" si="197"/>
        <v>6</v>
      </c>
      <c r="Q437" s="25">
        <f t="shared" si="198"/>
        <v>60</v>
      </c>
      <c r="R437" s="25">
        <f t="shared" si="199"/>
        <v>60</v>
      </c>
      <c r="S437" s="25">
        <f t="shared" si="200"/>
        <v>59</v>
      </c>
      <c r="T437" s="25">
        <f t="shared" si="201"/>
        <v>59</v>
      </c>
      <c r="U437" s="25">
        <f t="shared" si="202"/>
        <v>0</v>
      </c>
      <c r="V437" s="25">
        <f t="shared" si="203"/>
        <v>0</v>
      </c>
      <c r="W437" s="25">
        <f t="shared" si="204"/>
        <v>0</v>
      </c>
      <c r="X437" s="25">
        <f t="shared" si="205"/>
        <v>0</v>
      </c>
      <c r="Y437" s="25">
        <f t="shared" si="206"/>
        <v>0</v>
      </c>
      <c r="Z437" s="25">
        <f t="shared" si="207"/>
        <v>0</v>
      </c>
      <c r="AA437" s="25">
        <f t="shared" si="208"/>
        <v>0</v>
      </c>
      <c r="AB437" s="25">
        <f t="shared" si="209"/>
        <v>0</v>
      </c>
      <c r="AC437" s="25">
        <f t="shared" si="210"/>
        <v>0</v>
      </c>
      <c r="AD437" s="25">
        <f t="shared" si="211"/>
        <v>0</v>
      </c>
      <c r="AE437" s="25">
        <f t="shared" si="212"/>
        <v>0</v>
      </c>
      <c r="AF437" s="27">
        <f t="shared" si="213"/>
        <v>0</v>
      </c>
      <c r="AG437" s="27">
        <f t="shared" si="214"/>
        <v>0</v>
      </c>
      <c r="AH437" s="27">
        <f t="shared" si="215"/>
        <v>0</v>
      </c>
      <c r="AI437" s="27">
        <f t="shared" si="216"/>
        <v>0</v>
      </c>
      <c r="AJ437" s="27">
        <f t="shared" si="217"/>
        <v>0</v>
      </c>
      <c r="AK437" s="26">
        <f>SUM(Tabela4[[#This Row],[1º ano  LP]:[Questionário Contextual Estudante]])</f>
        <v>734</v>
      </c>
      <c r="AM437">
        <f>IFERROR(IF(VLOOKUP(Tabela4[[#This Row],[Designação]],BW:BX,2,0)="SIM",SUM(AR437:AU437)+(4*(SUM(BH437:BK437))),0),0)</f>
        <v>0</v>
      </c>
      <c r="AN437">
        <f>IFERROR(IF(VLOOKUP(Tabela4[[#This Row],[Designação]],BW:BX,2,0)="SIM",SUM(AV437:BC437)+(4*(SUM(BL437:BS437))),0),0)</f>
        <v>0</v>
      </c>
      <c r="AO437">
        <f>IFERROR(VLOOKUP(Tabela4[[#This Row],[Designação]],BW:BX,2,0),0)</f>
        <v>0</v>
      </c>
      <c r="AP437" t="str">
        <f>IF(Tabela4[[#This Row],[Designação]]=AQ437,"SIM","NÃO")</f>
        <v>SIM</v>
      </c>
      <c r="AQ437" s="38">
        <v>515503</v>
      </c>
      <c r="AR437">
        <v>48</v>
      </c>
      <c r="AS437">
        <v>73</v>
      </c>
      <c r="AT437">
        <v>79</v>
      </c>
      <c r="AU437">
        <v>52</v>
      </c>
      <c r="AV437">
        <v>51</v>
      </c>
      <c r="BD437">
        <v>303</v>
      </c>
      <c r="BF437" t="str">
        <f t="shared" si="218"/>
        <v>sim</v>
      </c>
      <c r="BG437" s="38">
        <v>515503</v>
      </c>
      <c r="BH437">
        <v>2</v>
      </c>
      <c r="BI437">
        <v>3</v>
      </c>
      <c r="BJ437">
        <v>3</v>
      </c>
      <c r="BK437">
        <v>2</v>
      </c>
      <c r="BL437">
        <v>2</v>
      </c>
      <c r="BT437">
        <v>12</v>
      </c>
    </row>
    <row r="438" spans="2:72" x14ac:dyDescent="0.25">
      <c r="B438" s="22">
        <v>6</v>
      </c>
      <c r="C438" s="23">
        <v>622001</v>
      </c>
      <c r="D438" s="24" t="s">
        <v>471</v>
      </c>
      <c r="E438" s="25">
        <f t="shared" si="188"/>
        <v>104</v>
      </c>
      <c r="F438" s="25">
        <f>Tabela4[[#This Row],[1º ano  LP]]</f>
        <v>104</v>
      </c>
      <c r="G438" s="27">
        <f t="shared" si="189"/>
        <v>8</v>
      </c>
      <c r="H438" s="27">
        <f>Tabela4[[#This Row],[1º ano - APLICADOR LP]]</f>
        <v>8</v>
      </c>
      <c r="I438" s="25">
        <f t="shared" si="190"/>
        <v>114</v>
      </c>
      <c r="J438" s="25">
        <f t="shared" si="191"/>
        <v>114</v>
      </c>
      <c r="K438" s="27">
        <f t="shared" si="192"/>
        <v>8</v>
      </c>
      <c r="L438" s="27">
        <f t="shared" si="193"/>
        <v>8</v>
      </c>
      <c r="M438" s="25">
        <f t="shared" si="194"/>
        <v>102</v>
      </c>
      <c r="N438" s="25">
        <f t="shared" si="195"/>
        <v>102</v>
      </c>
      <c r="O438" s="27">
        <f t="shared" si="196"/>
        <v>6</v>
      </c>
      <c r="P438" s="27">
        <f t="shared" si="197"/>
        <v>6</v>
      </c>
      <c r="Q438" s="25">
        <f t="shared" si="198"/>
        <v>105</v>
      </c>
      <c r="R438" s="25">
        <f t="shared" si="199"/>
        <v>105</v>
      </c>
      <c r="S438" s="25">
        <f t="shared" si="200"/>
        <v>73</v>
      </c>
      <c r="T438" s="25">
        <f t="shared" si="201"/>
        <v>73</v>
      </c>
      <c r="U438" s="25">
        <f t="shared" si="202"/>
        <v>0</v>
      </c>
      <c r="V438" s="25">
        <f t="shared" si="203"/>
        <v>0</v>
      </c>
      <c r="W438" s="25">
        <f t="shared" si="204"/>
        <v>0</v>
      </c>
      <c r="X438" s="25">
        <f t="shared" si="205"/>
        <v>0</v>
      </c>
      <c r="Y438" s="25">
        <f t="shared" si="206"/>
        <v>0</v>
      </c>
      <c r="Z438" s="25">
        <f t="shared" si="207"/>
        <v>0</v>
      </c>
      <c r="AA438" s="25">
        <f t="shared" si="208"/>
        <v>0</v>
      </c>
      <c r="AB438" s="25">
        <f t="shared" si="209"/>
        <v>0</v>
      </c>
      <c r="AC438" s="25">
        <f t="shared" si="210"/>
        <v>0</v>
      </c>
      <c r="AD438" s="25">
        <f t="shared" si="211"/>
        <v>0</v>
      </c>
      <c r="AE438" s="25">
        <f t="shared" si="212"/>
        <v>0</v>
      </c>
      <c r="AF438" s="27">
        <f t="shared" si="213"/>
        <v>0</v>
      </c>
      <c r="AG438" s="27">
        <f t="shared" si="214"/>
        <v>0</v>
      </c>
      <c r="AH438" s="27">
        <f t="shared" si="215"/>
        <v>0</v>
      </c>
      <c r="AI438" s="27">
        <f t="shared" si="216"/>
        <v>0</v>
      </c>
      <c r="AJ438" s="27">
        <f t="shared" si="217"/>
        <v>0</v>
      </c>
      <c r="AK438" s="26">
        <f>SUM(Tabela4[[#This Row],[1º ano  LP]:[Questionário Contextual Estudante]])</f>
        <v>1040</v>
      </c>
      <c r="AM438">
        <f>IFERROR(IF(VLOOKUP(Tabela4[[#This Row],[Designação]],BW:BX,2,0)="SIM",SUM(AR438:AU438)+(4*(SUM(BH438:BK438))),0),0)</f>
        <v>0</v>
      </c>
      <c r="AN438">
        <f>IFERROR(IF(VLOOKUP(Tabela4[[#This Row],[Designação]],BW:BX,2,0)="SIM",SUM(AV438:BC438)+(4*(SUM(BL438:BS438))),0),0)</f>
        <v>0</v>
      </c>
      <c r="AO438">
        <f>IFERROR(VLOOKUP(Tabela4[[#This Row],[Designação]],BW:BX,2,0),0)</f>
        <v>0</v>
      </c>
      <c r="AP438" t="str">
        <f>IF(Tabela4[[#This Row],[Designação]]=AQ438,"SIM","NÃO")</f>
        <v>SIM</v>
      </c>
      <c r="AQ438" s="38">
        <v>622001</v>
      </c>
      <c r="AR438">
        <v>88</v>
      </c>
      <c r="AS438">
        <v>98</v>
      </c>
      <c r="AT438">
        <v>90</v>
      </c>
      <c r="AU438">
        <v>93</v>
      </c>
      <c r="AV438">
        <v>65</v>
      </c>
      <c r="BD438">
        <v>434</v>
      </c>
      <c r="BF438" t="str">
        <f t="shared" si="218"/>
        <v>sim</v>
      </c>
      <c r="BG438" s="38">
        <v>622001</v>
      </c>
      <c r="BH438">
        <v>4</v>
      </c>
      <c r="BI438">
        <v>4</v>
      </c>
      <c r="BJ438">
        <v>3</v>
      </c>
      <c r="BK438">
        <v>3</v>
      </c>
      <c r="BL438">
        <v>2</v>
      </c>
      <c r="BT438">
        <v>16</v>
      </c>
    </row>
    <row r="439" spans="2:72" x14ac:dyDescent="0.25">
      <c r="B439" s="22">
        <v>6</v>
      </c>
      <c r="C439" s="23">
        <v>622002</v>
      </c>
      <c r="D439" s="24" t="s">
        <v>472</v>
      </c>
      <c r="E439" s="25">
        <f t="shared" si="188"/>
        <v>84</v>
      </c>
      <c r="F439" s="25">
        <f>Tabela4[[#This Row],[1º ano  LP]]</f>
        <v>84</v>
      </c>
      <c r="G439" s="27">
        <f t="shared" si="189"/>
        <v>6</v>
      </c>
      <c r="H439" s="27">
        <f>Tabela4[[#This Row],[1º ano - APLICADOR LP]]</f>
        <v>6</v>
      </c>
      <c r="I439" s="25">
        <f t="shared" si="190"/>
        <v>127</v>
      </c>
      <c r="J439" s="25">
        <f t="shared" si="191"/>
        <v>127</v>
      </c>
      <c r="K439" s="27">
        <f t="shared" si="192"/>
        <v>8</v>
      </c>
      <c r="L439" s="27">
        <f t="shared" si="193"/>
        <v>8</v>
      </c>
      <c r="M439" s="25">
        <f t="shared" si="194"/>
        <v>98</v>
      </c>
      <c r="N439" s="25">
        <f t="shared" si="195"/>
        <v>98</v>
      </c>
      <c r="O439" s="27">
        <f t="shared" si="196"/>
        <v>6</v>
      </c>
      <c r="P439" s="27">
        <f t="shared" si="197"/>
        <v>6</v>
      </c>
      <c r="Q439" s="25">
        <f t="shared" si="198"/>
        <v>98</v>
      </c>
      <c r="R439" s="25">
        <f t="shared" si="199"/>
        <v>98</v>
      </c>
      <c r="S439" s="25">
        <f t="shared" si="200"/>
        <v>111</v>
      </c>
      <c r="T439" s="25">
        <f t="shared" si="201"/>
        <v>111</v>
      </c>
      <c r="U439" s="25">
        <f t="shared" si="202"/>
        <v>0</v>
      </c>
      <c r="V439" s="25">
        <f t="shared" si="203"/>
        <v>0</v>
      </c>
      <c r="W439" s="25">
        <f t="shared" si="204"/>
        <v>0</v>
      </c>
      <c r="X439" s="25">
        <f t="shared" si="205"/>
        <v>0</v>
      </c>
      <c r="Y439" s="25">
        <f t="shared" si="206"/>
        <v>0</v>
      </c>
      <c r="Z439" s="25">
        <f t="shared" si="207"/>
        <v>0</v>
      </c>
      <c r="AA439" s="25">
        <f t="shared" si="208"/>
        <v>0</v>
      </c>
      <c r="AB439" s="25">
        <f t="shared" si="209"/>
        <v>0</v>
      </c>
      <c r="AC439" s="25">
        <f t="shared" si="210"/>
        <v>0</v>
      </c>
      <c r="AD439" s="25">
        <f t="shared" si="211"/>
        <v>0</v>
      </c>
      <c r="AE439" s="25">
        <f t="shared" si="212"/>
        <v>0</v>
      </c>
      <c r="AF439" s="27">
        <f t="shared" si="213"/>
        <v>0</v>
      </c>
      <c r="AG439" s="27">
        <f t="shared" si="214"/>
        <v>0</v>
      </c>
      <c r="AH439" s="27">
        <f t="shared" si="215"/>
        <v>0</v>
      </c>
      <c r="AI439" s="27">
        <f t="shared" si="216"/>
        <v>407</v>
      </c>
      <c r="AJ439" s="27">
        <f t="shared" si="217"/>
        <v>111</v>
      </c>
      <c r="AK439" s="26">
        <f>SUM(Tabela4[[#This Row],[1º ano  LP]:[Questionário Contextual Estudante]])</f>
        <v>1594</v>
      </c>
      <c r="AM439">
        <f>IFERROR(IF(VLOOKUP(Tabela4[[#This Row],[Designação]],BW:BX,2,0)="SIM",SUM(AR439:AU439)+(4*(SUM(BH439:BK439))),0),0)</f>
        <v>407</v>
      </c>
      <c r="AN439">
        <f>IFERROR(IF(VLOOKUP(Tabela4[[#This Row],[Designação]],BW:BX,2,0)="SIM",SUM(AV439:BC439)+(4*(SUM(BL439:BS439))),0),0)</f>
        <v>111</v>
      </c>
      <c r="AO439" t="str">
        <f>IFERROR(VLOOKUP(Tabela4[[#This Row],[Designação]],BW:BX,2,0),0)</f>
        <v>SIM</v>
      </c>
      <c r="AP439" t="str">
        <f>IF(Tabela4[[#This Row],[Designação]]=AQ439,"SIM","NÃO")</f>
        <v>SIM</v>
      </c>
      <c r="AQ439" s="38">
        <v>622002</v>
      </c>
      <c r="AR439">
        <v>72</v>
      </c>
      <c r="AS439">
        <v>111</v>
      </c>
      <c r="AT439">
        <v>86</v>
      </c>
      <c r="AU439">
        <v>86</v>
      </c>
      <c r="AV439">
        <v>99</v>
      </c>
      <c r="BD439">
        <v>454</v>
      </c>
      <c r="BF439" t="str">
        <f t="shared" si="218"/>
        <v>sim</v>
      </c>
      <c r="BG439" s="38">
        <v>622002</v>
      </c>
      <c r="BH439">
        <v>3</v>
      </c>
      <c r="BI439">
        <v>4</v>
      </c>
      <c r="BJ439">
        <v>3</v>
      </c>
      <c r="BK439">
        <v>3</v>
      </c>
      <c r="BL439">
        <v>3</v>
      </c>
      <c r="BT439">
        <v>16</v>
      </c>
    </row>
    <row r="440" spans="2:72" x14ac:dyDescent="0.25">
      <c r="B440" s="22">
        <v>6</v>
      </c>
      <c r="C440" s="23">
        <v>622004</v>
      </c>
      <c r="D440" s="24" t="s">
        <v>473</v>
      </c>
      <c r="E440" s="25">
        <f t="shared" si="188"/>
        <v>113</v>
      </c>
      <c r="F440" s="25">
        <f>Tabela4[[#This Row],[1º ano  LP]]</f>
        <v>113</v>
      </c>
      <c r="G440" s="27">
        <f t="shared" si="189"/>
        <v>8</v>
      </c>
      <c r="H440" s="27">
        <f>Tabela4[[#This Row],[1º ano - APLICADOR LP]]</f>
        <v>8</v>
      </c>
      <c r="I440" s="25">
        <f t="shared" si="190"/>
        <v>129</v>
      </c>
      <c r="J440" s="25">
        <f t="shared" si="191"/>
        <v>129</v>
      </c>
      <c r="K440" s="27">
        <f t="shared" si="192"/>
        <v>8</v>
      </c>
      <c r="L440" s="27">
        <f t="shared" si="193"/>
        <v>8</v>
      </c>
      <c r="M440" s="25">
        <f t="shared" si="194"/>
        <v>165</v>
      </c>
      <c r="N440" s="25">
        <f t="shared" si="195"/>
        <v>165</v>
      </c>
      <c r="O440" s="27">
        <f t="shared" si="196"/>
        <v>10</v>
      </c>
      <c r="P440" s="27">
        <f t="shared" si="197"/>
        <v>10</v>
      </c>
      <c r="Q440" s="25">
        <f t="shared" si="198"/>
        <v>138</v>
      </c>
      <c r="R440" s="25">
        <f t="shared" si="199"/>
        <v>138</v>
      </c>
      <c r="S440" s="25">
        <f t="shared" si="200"/>
        <v>134</v>
      </c>
      <c r="T440" s="25">
        <f t="shared" si="201"/>
        <v>134</v>
      </c>
      <c r="U440" s="25">
        <f t="shared" si="202"/>
        <v>122</v>
      </c>
      <c r="V440" s="25">
        <f t="shared" si="203"/>
        <v>122</v>
      </c>
      <c r="W440" s="25">
        <f t="shared" si="204"/>
        <v>0</v>
      </c>
      <c r="X440" s="25">
        <f t="shared" si="205"/>
        <v>0</v>
      </c>
      <c r="Y440" s="25">
        <f t="shared" si="206"/>
        <v>0</v>
      </c>
      <c r="Z440" s="25">
        <f t="shared" si="207"/>
        <v>0</v>
      </c>
      <c r="AA440" s="25">
        <f t="shared" si="208"/>
        <v>0</v>
      </c>
      <c r="AB440" s="25">
        <f t="shared" si="209"/>
        <v>0</v>
      </c>
      <c r="AC440" s="25">
        <f t="shared" si="210"/>
        <v>0</v>
      </c>
      <c r="AD440" s="25">
        <f t="shared" si="211"/>
        <v>0</v>
      </c>
      <c r="AE440" s="25">
        <f t="shared" si="212"/>
        <v>0</v>
      </c>
      <c r="AF440" s="27">
        <f t="shared" si="213"/>
        <v>0</v>
      </c>
      <c r="AG440" s="27">
        <f t="shared" si="214"/>
        <v>0</v>
      </c>
      <c r="AH440" s="27">
        <f t="shared" si="215"/>
        <v>0</v>
      </c>
      <c r="AI440" s="27">
        <f t="shared" si="216"/>
        <v>545</v>
      </c>
      <c r="AJ440" s="27">
        <f t="shared" si="217"/>
        <v>256</v>
      </c>
      <c r="AK440" s="26">
        <f>SUM(Tabela4[[#This Row],[1º ano  LP]:[Questionário Contextual Estudante]])</f>
        <v>2455</v>
      </c>
      <c r="AM440">
        <f>IFERROR(IF(VLOOKUP(Tabela4[[#This Row],[Designação]],BW:BX,2,0)="SIM",SUM(AR440:AU440)+(4*(SUM(BH440:BK440))),0),0)</f>
        <v>545</v>
      </c>
      <c r="AN440">
        <f>IFERROR(IF(VLOOKUP(Tabela4[[#This Row],[Designação]],BW:BX,2,0)="SIM",SUM(AV440:BC440)+(4*(SUM(BL440:BS440))),0),0)</f>
        <v>256</v>
      </c>
      <c r="AO440" t="str">
        <f>IFERROR(VLOOKUP(Tabela4[[#This Row],[Designação]],BW:BX,2,0),0)</f>
        <v>SIM</v>
      </c>
      <c r="AP440" t="str">
        <f>IF(Tabela4[[#This Row],[Designação]]=AQ440,"SIM","NÃO")</f>
        <v>SIM</v>
      </c>
      <c r="AQ440" s="38">
        <v>622004</v>
      </c>
      <c r="AR440">
        <v>97</v>
      </c>
      <c r="AS440">
        <v>113</v>
      </c>
      <c r="AT440">
        <v>145</v>
      </c>
      <c r="AU440">
        <v>122</v>
      </c>
      <c r="AV440">
        <v>118</v>
      </c>
      <c r="AW440">
        <v>110</v>
      </c>
      <c r="BD440">
        <v>705</v>
      </c>
      <c r="BF440" t="str">
        <f t="shared" si="218"/>
        <v>sim</v>
      </c>
      <c r="BG440" s="38">
        <v>622004</v>
      </c>
      <c r="BH440">
        <v>4</v>
      </c>
      <c r="BI440">
        <v>4</v>
      </c>
      <c r="BJ440">
        <v>5</v>
      </c>
      <c r="BK440">
        <v>4</v>
      </c>
      <c r="BL440">
        <v>4</v>
      </c>
      <c r="BM440">
        <v>3</v>
      </c>
      <c r="BT440">
        <v>24</v>
      </c>
    </row>
    <row r="441" spans="2:72" x14ac:dyDescent="0.25">
      <c r="B441" s="22">
        <v>6</v>
      </c>
      <c r="C441" s="23">
        <v>622005</v>
      </c>
      <c r="D441" s="24" t="s">
        <v>474</v>
      </c>
      <c r="E441" s="25">
        <f t="shared" si="188"/>
        <v>0</v>
      </c>
      <c r="F441" s="25">
        <f>Tabela4[[#This Row],[1º ano  LP]]</f>
        <v>0</v>
      </c>
      <c r="G441" s="27">
        <f t="shared" si="189"/>
        <v>0</v>
      </c>
      <c r="H441" s="27">
        <f>Tabela4[[#This Row],[1º ano - APLICADOR LP]]</f>
        <v>0</v>
      </c>
      <c r="I441" s="25">
        <f t="shared" si="190"/>
        <v>0</v>
      </c>
      <c r="J441" s="25">
        <f t="shared" si="191"/>
        <v>0</v>
      </c>
      <c r="K441" s="27">
        <f t="shared" si="192"/>
        <v>0</v>
      </c>
      <c r="L441" s="27">
        <f t="shared" si="193"/>
        <v>0</v>
      </c>
      <c r="M441" s="25">
        <f t="shared" si="194"/>
        <v>0</v>
      </c>
      <c r="N441" s="25">
        <f t="shared" si="195"/>
        <v>0</v>
      </c>
      <c r="O441" s="27">
        <f t="shared" si="196"/>
        <v>0</v>
      </c>
      <c r="P441" s="27">
        <f t="shared" si="197"/>
        <v>0</v>
      </c>
      <c r="Q441" s="25">
        <f t="shared" si="198"/>
        <v>0</v>
      </c>
      <c r="R441" s="25">
        <f t="shared" si="199"/>
        <v>0</v>
      </c>
      <c r="S441" s="25">
        <f t="shared" si="200"/>
        <v>0</v>
      </c>
      <c r="T441" s="25">
        <f t="shared" si="201"/>
        <v>0</v>
      </c>
      <c r="U441" s="25">
        <f t="shared" si="202"/>
        <v>196</v>
      </c>
      <c r="V441" s="25">
        <f t="shared" si="203"/>
        <v>196</v>
      </c>
      <c r="W441" s="25">
        <f t="shared" si="204"/>
        <v>170</v>
      </c>
      <c r="X441" s="25">
        <f t="shared" si="205"/>
        <v>170</v>
      </c>
      <c r="Y441" s="25">
        <f t="shared" si="206"/>
        <v>166</v>
      </c>
      <c r="Z441" s="25">
        <f t="shared" si="207"/>
        <v>166</v>
      </c>
      <c r="AA441" s="25">
        <f t="shared" si="208"/>
        <v>151</v>
      </c>
      <c r="AB441" s="25">
        <f t="shared" si="209"/>
        <v>151</v>
      </c>
      <c r="AC441" s="25">
        <f t="shared" si="210"/>
        <v>0</v>
      </c>
      <c r="AD441" s="25">
        <f t="shared" si="211"/>
        <v>0</v>
      </c>
      <c r="AE441" s="25">
        <f t="shared" si="212"/>
        <v>33</v>
      </c>
      <c r="AF441" s="27">
        <f t="shared" si="213"/>
        <v>33</v>
      </c>
      <c r="AG441" s="27">
        <f t="shared" si="214"/>
        <v>31</v>
      </c>
      <c r="AH441" s="27">
        <f t="shared" si="215"/>
        <v>31</v>
      </c>
      <c r="AI441" s="27">
        <f t="shared" si="216"/>
        <v>0</v>
      </c>
      <c r="AJ441" s="27">
        <f t="shared" si="217"/>
        <v>0</v>
      </c>
      <c r="AK441" s="26">
        <f>SUM(Tabela4[[#This Row],[1º ano  LP]:[Questionário Contextual Estudante]])</f>
        <v>1494</v>
      </c>
      <c r="AM441">
        <f>IFERROR(IF(VLOOKUP(Tabela4[[#This Row],[Designação]],BW:BX,2,0)="SIM",SUM(AR441:AU441)+(4*(SUM(BH441:BK441))),0),0)</f>
        <v>0</v>
      </c>
      <c r="AN441">
        <f>IFERROR(IF(VLOOKUP(Tabela4[[#This Row],[Designação]],BW:BX,2,0)="SIM",SUM(AV441:BC441)+(4*(SUM(BL441:BS441))),0),0)</f>
        <v>0</v>
      </c>
      <c r="AO441">
        <f>IFERROR(VLOOKUP(Tabela4[[#This Row],[Designação]],BW:BX,2,0),0)</f>
        <v>0</v>
      </c>
      <c r="AP441" t="str">
        <f>IF(Tabela4[[#This Row],[Designação]]=AQ441,"SIM","NÃO")</f>
        <v>SIM</v>
      </c>
      <c r="AQ441" s="38">
        <v>622005</v>
      </c>
      <c r="AW441">
        <v>176</v>
      </c>
      <c r="AX441">
        <v>154</v>
      </c>
      <c r="AY441">
        <v>150</v>
      </c>
      <c r="AZ441">
        <v>135</v>
      </c>
      <c r="BB441">
        <v>29</v>
      </c>
      <c r="BC441">
        <v>27</v>
      </c>
      <c r="BD441">
        <v>671</v>
      </c>
      <c r="BF441" t="str">
        <f t="shared" si="218"/>
        <v>sim</v>
      </c>
      <c r="BG441" s="38">
        <v>622005</v>
      </c>
      <c r="BM441">
        <v>5</v>
      </c>
      <c r="BN441">
        <v>4</v>
      </c>
      <c r="BO441">
        <v>4</v>
      </c>
      <c r="BP441">
        <v>4</v>
      </c>
      <c r="BR441">
        <v>1</v>
      </c>
      <c r="BS441">
        <v>1</v>
      </c>
      <c r="BT441">
        <v>19</v>
      </c>
    </row>
    <row r="442" spans="2:72" x14ac:dyDescent="0.25">
      <c r="B442" s="22">
        <v>6</v>
      </c>
      <c r="C442" s="23">
        <v>622006</v>
      </c>
      <c r="D442" s="24" t="s">
        <v>475</v>
      </c>
      <c r="E442" s="25">
        <f t="shared" si="188"/>
        <v>0</v>
      </c>
      <c r="F442" s="25">
        <f>Tabela4[[#This Row],[1º ano  LP]]</f>
        <v>0</v>
      </c>
      <c r="G442" s="27">
        <f t="shared" si="189"/>
        <v>0</v>
      </c>
      <c r="H442" s="27">
        <f>Tabela4[[#This Row],[1º ano - APLICADOR LP]]</f>
        <v>0</v>
      </c>
      <c r="I442" s="25">
        <f t="shared" si="190"/>
        <v>0</v>
      </c>
      <c r="J442" s="25">
        <f t="shared" si="191"/>
        <v>0</v>
      </c>
      <c r="K442" s="27">
        <f t="shared" si="192"/>
        <v>0</v>
      </c>
      <c r="L442" s="27">
        <f t="shared" si="193"/>
        <v>0</v>
      </c>
      <c r="M442" s="25">
        <f t="shared" si="194"/>
        <v>0</v>
      </c>
      <c r="N442" s="25">
        <f t="shared" si="195"/>
        <v>0</v>
      </c>
      <c r="O442" s="27">
        <f t="shared" si="196"/>
        <v>0</v>
      </c>
      <c r="P442" s="27">
        <f t="shared" si="197"/>
        <v>0</v>
      </c>
      <c r="Q442" s="25">
        <f t="shared" si="198"/>
        <v>0</v>
      </c>
      <c r="R442" s="25">
        <f t="shared" si="199"/>
        <v>0</v>
      </c>
      <c r="S442" s="25">
        <f t="shared" si="200"/>
        <v>0</v>
      </c>
      <c r="T442" s="25">
        <f t="shared" si="201"/>
        <v>0</v>
      </c>
      <c r="U442" s="25">
        <f t="shared" si="202"/>
        <v>178</v>
      </c>
      <c r="V442" s="25">
        <f t="shared" si="203"/>
        <v>178</v>
      </c>
      <c r="W442" s="25">
        <f t="shared" si="204"/>
        <v>239</v>
      </c>
      <c r="X442" s="25">
        <f t="shared" si="205"/>
        <v>239</v>
      </c>
      <c r="Y442" s="25">
        <f t="shared" si="206"/>
        <v>161</v>
      </c>
      <c r="Z442" s="25">
        <f t="shared" si="207"/>
        <v>161</v>
      </c>
      <c r="AA442" s="25">
        <f t="shared" si="208"/>
        <v>150</v>
      </c>
      <c r="AB442" s="25">
        <f t="shared" si="209"/>
        <v>150</v>
      </c>
      <c r="AC442" s="25">
        <f t="shared" si="210"/>
        <v>33</v>
      </c>
      <c r="AD442" s="25">
        <f t="shared" si="211"/>
        <v>33</v>
      </c>
      <c r="AE442" s="25">
        <f t="shared" si="212"/>
        <v>51</v>
      </c>
      <c r="AF442" s="27">
        <f t="shared" si="213"/>
        <v>51</v>
      </c>
      <c r="AG442" s="27">
        <f t="shared" si="214"/>
        <v>0</v>
      </c>
      <c r="AH442" s="27">
        <f t="shared" si="215"/>
        <v>0</v>
      </c>
      <c r="AI442" s="27">
        <f t="shared" si="216"/>
        <v>0</v>
      </c>
      <c r="AJ442" s="27">
        <f t="shared" si="217"/>
        <v>0</v>
      </c>
      <c r="AK442" s="27">
        <f>SUM(Tabela4[[#This Row],[1º ano  LP]:[Questionário Contextual Estudante]])</f>
        <v>1624</v>
      </c>
      <c r="AM442">
        <f>IFERROR(IF(VLOOKUP(Tabela4[[#This Row],[Designação]],BW:BX,2,0)="SIM",SUM(AR442:AU442)+(4*(SUM(BH442:BK442))),0),0)</f>
        <v>0</v>
      </c>
      <c r="AN442">
        <f>IFERROR(IF(VLOOKUP(Tabela4[[#This Row],[Designação]],BW:BX,2,0)="SIM",SUM(AV442:BC442)+(4*(SUM(BL442:BS442))),0),0)</f>
        <v>0</v>
      </c>
      <c r="AO442">
        <f>IFERROR(VLOOKUP(Tabela4[[#This Row],[Designação]],BW:BX,2,0),0)</f>
        <v>0</v>
      </c>
      <c r="AP442" t="str">
        <f>IF(Tabela4[[#This Row],[Designação]]=AQ442,"SIM","NÃO")</f>
        <v>SIM</v>
      </c>
      <c r="AQ442" s="38">
        <v>622006</v>
      </c>
      <c r="AW442">
        <v>158</v>
      </c>
      <c r="AX442">
        <v>215</v>
      </c>
      <c r="AY442">
        <v>145</v>
      </c>
      <c r="AZ442">
        <v>134</v>
      </c>
      <c r="BA442">
        <v>25</v>
      </c>
      <c r="BB442">
        <v>43</v>
      </c>
      <c r="BD442">
        <v>720</v>
      </c>
      <c r="BF442" t="str">
        <f t="shared" si="218"/>
        <v>sim</v>
      </c>
      <c r="BG442" s="38">
        <v>622006</v>
      </c>
      <c r="BM442">
        <v>5</v>
      </c>
      <c r="BN442">
        <v>6</v>
      </c>
      <c r="BO442">
        <v>4</v>
      </c>
      <c r="BP442">
        <v>4</v>
      </c>
      <c r="BQ442">
        <v>2</v>
      </c>
      <c r="BR442">
        <v>2</v>
      </c>
      <c r="BT442">
        <v>23</v>
      </c>
    </row>
    <row r="443" spans="2:72" x14ac:dyDescent="0.25">
      <c r="B443" s="22">
        <v>6</v>
      </c>
      <c r="C443" s="23">
        <v>622007</v>
      </c>
      <c r="D443" s="24" t="s">
        <v>476</v>
      </c>
      <c r="E443" s="25">
        <f t="shared" si="188"/>
        <v>0</v>
      </c>
      <c r="F443" s="25">
        <f>Tabela4[[#This Row],[1º ano  LP]]</f>
        <v>0</v>
      </c>
      <c r="G443" s="27">
        <f t="shared" si="189"/>
        <v>0</v>
      </c>
      <c r="H443" s="27">
        <f>Tabela4[[#This Row],[1º ano - APLICADOR LP]]</f>
        <v>0</v>
      </c>
      <c r="I443" s="25">
        <f t="shared" si="190"/>
        <v>0</v>
      </c>
      <c r="J443" s="25">
        <f t="shared" si="191"/>
        <v>0</v>
      </c>
      <c r="K443" s="27">
        <f t="shared" si="192"/>
        <v>0</v>
      </c>
      <c r="L443" s="27">
        <f t="shared" si="193"/>
        <v>0</v>
      </c>
      <c r="M443" s="25">
        <f t="shared" si="194"/>
        <v>0</v>
      </c>
      <c r="N443" s="25">
        <f t="shared" si="195"/>
        <v>0</v>
      </c>
      <c r="O443" s="27">
        <f t="shared" si="196"/>
        <v>0</v>
      </c>
      <c r="P443" s="27">
        <f t="shared" si="197"/>
        <v>0</v>
      </c>
      <c r="Q443" s="25">
        <f t="shared" si="198"/>
        <v>0</v>
      </c>
      <c r="R443" s="25">
        <f t="shared" si="199"/>
        <v>0</v>
      </c>
      <c r="S443" s="25">
        <f t="shared" si="200"/>
        <v>0</v>
      </c>
      <c r="T443" s="25">
        <f t="shared" si="201"/>
        <v>0</v>
      </c>
      <c r="U443" s="25">
        <f t="shared" si="202"/>
        <v>83</v>
      </c>
      <c r="V443" s="25">
        <f t="shared" si="203"/>
        <v>83</v>
      </c>
      <c r="W443" s="25">
        <f t="shared" si="204"/>
        <v>205</v>
      </c>
      <c r="X443" s="25">
        <f t="shared" si="205"/>
        <v>205</v>
      </c>
      <c r="Y443" s="25">
        <f t="shared" si="206"/>
        <v>193</v>
      </c>
      <c r="Z443" s="25">
        <f t="shared" si="207"/>
        <v>193</v>
      </c>
      <c r="AA443" s="25">
        <f t="shared" si="208"/>
        <v>198</v>
      </c>
      <c r="AB443" s="25">
        <f t="shared" si="209"/>
        <v>198</v>
      </c>
      <c r="AC443" s="25">
        <f t="shared" si="210"/>
        <v>0</v>
      </c>
      <c r="AD443" s="25">
        <f t="shared" si="211"/>
        <v>0</v>
      </c>
      <c r="AE443" s="25">
        <f t="shared" si="212"/>
        <v>38</v>
      </c>
      <c r="AF443" s="27">
        <f t="shared" si="213"/>
        <v>38</v>
      </c>
      <c r="AG443" s="27">
        <f t="shared" si="214"/>
        <v>0</v>
      </c>
      <c r="AH443" s="27">
        <f t="shared" si="215"/>
        <v>0</v>
      </c>
      <c r="AI443" s="27">
        <f t="shared" si="216"/>
        <v>0</v>
      </c>
      <c r="AJ443" s="27">
        <f t="shared" si="217"/>
        <v>0</v>
      </c>
      <c r="AK443" s="26">
        <f>SUM(Tabela4[[#This Row],[1º ano  LP]:[Questionário Contextual Estudante]])</f>
        <v>1434</v>
      </c>
      <c r="AM443">
        <f>IFERROR(IF(VLOOKUP(Tabela4[[#This Row],[Designação]],BW:BX,2,0)="SIM",SUM(AR443:AU443)+(4*(SUM(BH443:BK443))),0),0)</f>
        <v>0</v>
      </c>
      <c r="AN443">
        <f>IFERROR(IF(VLOOKUP(Tabela4[[#This Row],[Designação]],BW:BX,2,0)="SIM",SUM(AV443:BC443)+(4*(SUM(BL443:BS443))),0),0)</f>
        <v>0</v>
      </c>
      <c r="AO443">
        <f>IFERROR(VLOOKUP(Tabela4[[#This Row],[Designação]],BW:BX,2,0),0)</f>
        <v>0</v>
      </c>
      <c r="AP443" t="str">
        <f>IF(Tabela4[[#This Row],[Designação]]=AQ443,"SIM","NÃO")</f>
        <v>SIM</v>
      </c>
      <c r="AQ443" s="38">
        <v>622007</v>
      </c>
      <c r="AW443">
        <v>75</v>
      </c>
      <c r="AX443">
        <v>185</v>
      </c>
      <c r="AY443">
        <v>173</v>
      </c>
      <c r="AZ443">
        <v>178</v>
      </c>
      <c r="BB443">
        <v>34</v>
      </c>
      <c r="BD443">
        <v>645</v>
      </c>
      <c r="BF443" t="str">
        <f t="shared" si="218"/>
        <v>sim</v>
      </c>
      <c r="BG443" s="38">
        <v>622007</v>
      </c>
      <c r="BM443">
        <v>2</v>
      </c>
      <c r="BN443">
        <v>5</v>
      </c>
      <c r="BO443">
        <v>5</v>
      </c>
      <c r="BP443">
        <v>5</v>
      </c>
      <c r="BR443">
        <v>1</v>
      </c>
      <c r="BT443">
        <v>18</v>
      </c>
    </row>
    <row r="444" spans="2:72" x14ac:dyDescent="0.25">
      <c r="B444" s="22">
        <v>6</v>
      </c>
      <c r="C444" s="23">
        <v>622008</v>
      </c>
      <c r="D444" s="24" t="s">
        <v>477</v>
      </c>
      <c r="E444" s="25">
        <f t="shared" si="188"/>
        <v>96</v>
      </c>
      <c r="F444" s="25">
        <f>Tabela4[[#This Row],[1º ano  LP]]</f>
        <v>96</v>
      </c>
      <c r="G444" s="27">
        <f t="shared" si="189"/>
        <v>6</v>
      </c>
      <c r="H444" s="27">
        <f>Tabela4[[#This Row],[1º ano - APLICADOR LP]]</f>
        <v>6</v>
      </c>
      <c r="I444" s="25">
        <f t="shared" si="190"/>
        <v>98</v>
      </c>
      <c r="J444" s="25">
        <f t="shared" si="191"/>
        <v>98</v>
      </c>
      <c r="K444" s="27">
        <f t="shared" si="192"/>
        <v>6</v>
      </c>
      <c r="L444" s="27">
        <f t="shared" si="193"/>
        <v>6</v>
      </c>
      <c r="M444" s="25">
        <f t="shared" si="194"/>
        <v>137</v>
      </c>
      <c r="N444" s="25">
        <f t="shared" si="195"/>
        <v>137</v>
      </c>
      <c r="O444" s="27">
        <f t="shared" si="196"/>
        <v>8</v>
      </c>
      <c r="P444" s="27">
        <f t="shared" si="197"/>
        <v>8</v>
      </c>
      <c r="Q444" s="25">
        <f t="shared" si="198"/>
        <v>111</v>
      </c>
      <c r="R444" s="25">
        <f t="shared" si="199"/>
        <v>111</v>
      </c>
      <c r="S444" s="25">
        <f t="shared" si="200"/>
        <v>120</v>
      </c>
      <c r="T444" s="25">
        <f t="shared" si="201"/>
        <v>120</v>
      </c>
      <c r="U444" s="25">
        <f t="shared" si="202"/>
        <v>0</v>
      </c>
      <c r="V444" s="25">
        <f t="shared" si="203"/>
        <v>0</v>
      </c>
      <c r="W444" s="25">
        <f t="shared" si="204"/>
        <v>0</v>
      </c>
      <c r="X444" s="25">
        <f t="shared" si="205"/>
        <v>0</v>
      </c>
      <c r="Y444" s="25">
        <f t="shared" si="206"/>
        <v>0</v>
      </c>
      <c r="Z444" s="25">
        <f t="shared" si="207"/>
        <v>0</v>
      </c>
      <c r="AA444" s="25">
        <f t="shared" si="208"/>
        <v>0</v>
      </c>
      <c r="AB444" s="25">
        <f t="shared" si="209"/>
        <v>0</v>
      </c>
      <c r="AC444" s="25">
        <f t="shared" si="210"/>
        <v>0</v>
      </c>
      <c r="AD444" s="25">
        <f t="shared" si="211"/>
        <v>0</v>
      </c>
      <c r="AE444" s="25">
        <f t="shared" si="212"/>
        <v>0</v>
      </c>
      <c r="AF444" s="27">
        <f t="shared" si="213"/>
        <v>0</v>
      </c>
      <c r="AG444" s="27">
        <f t="shared" si="214"/>
        <v>0</v>
      </c>
      <c r="AH444" s="27">
        <f t="shared" si="215"/>
        <v>0</v>
      </c>
      <c r="AI444" s="27">
        <f t="shared" si="216"/>
        <v>442</v>
      </c>
      <c r="AJ444" s="27">
        <f t="shared" si="217"/>
        <v>120</v>
      </c>
      <c r="AK444" s="26">
        <f>SUM(Tabela4[[#This Row],[1º ano  LP]:[Questionário Contextual Estudante]])</f>
        <v>1726</v>
      </c>
      <c r="AM444">
        <f>IFERROR(IF(VLOOKUP(Tabela4[[#This Row],[Designação]],BW:BX,2,0)="SIM",SUM(AR444:AU444)+(4*(SUM(BH444:BK444))),0),0)</f>
        <v>442</v>
      </c>
      <c r="AN444">
        <f>IFERROR(IF(VLOOKUP(Tabela4[[#This Row],[Designação]],BW:BX,2,0)="SIM",SUM(AV444:BC444)+(4*(SUM(BL444:BS444))),0),0)</f>
        <v>120</v>
      </c>
      <c r="AO444" t="str">
        <f>IFERROR(VLOOKUP(Tabela4[[#This Row],[Designação]],BW:BX,2,0),0)</f>
        <v>SIM</v>
      </c>
      <c r="AP444" t="str">
        <f>IF(Tabela4[[#This Row],[Designação]]=AQ444,"SIM","NÃO")</f>
        <v>SIM</v>
      </c>
      <c r="AQ444" s="38">
        <v>622008</v>
      </c>
      <c r="AR444">
        <v>84</v>
      </c>
      <c r="AS444">
        <v>86</v>
      </c>
      <c r="AT444">
        <v>121</v>
      </c>
      <c r="AU444">
        <v>99</v>
      </c>
      <c r="AV444">
        <v>108</v>
      </c>
      <c r="BD444">
        <v>498</v>
      </c>
      <c r="BF444" t="str">
        <f t="shared" si="218"/>
        <v>sim</v>
      </c>
      <c r="BG444" s="38">
        <v>622008</v>
      </c>
      <c r="BH444">
        <v>3</v>
      </c>
      <c r="BI444">
        <v>3</v>
      </c>
      <c r="BJ444">
        <v>4</v>
      </c>
      <c r="BK444">
        <v>3</v>
      </c>
      <c r="BL444">
        <v>3</v>
      </c>
      <c r="BT444">
        <v>16</v>
      </c>
    </row>
    <row r="445" spans="2:72" x14ac:dyDescent="0.25">
      <c r="B445" s="22">
        <v>6</v>
      </c>
      <c r="C445" s="23">
        <v>622009</v>
      </c>
      <c r="D445" s="24" t="s">
        <v>478</v>
      </c>
      <c r="E445" s="25">
        <f t="shared" si="188"/>
        <v>0</v>
      </c>
      <c r="F445" s="25">
        <f>Tabela4[[#This Row],[1º ano  LP]]</f>
        <v>0</v>
      </c>
      <c r="G445" s="27">
        <f t="shared" si="189"/>
        <v>0</v>
      </c>
      <c r="H445" s="27">
        <f>Tabela4[[#This Row],[1º ano - APLICADOR LP]]</f>
        <v>0</v>
      </c>
      <c r="I445" s="25">
        <f t="shared" si="190"/>
        <v>0</v>
      </c>
      <c r="J445" s="25">
        <f t="shared" si="191"/>
        <v>0</v>
      </c>
      <c r="K445" s="27">
        <f t="shared" si="192"/>
        <v>0</v>
      </c>
      <c r="L445" s="27">
        <f t="shared" si="193"/>
        <v>0</v>
      </c>
      <c r="M445" s="25">
        <f t="shared" si="194"/>
        <v>0</v>
      </c>
      <c r="N445" s="25">
        <f t="shared" si="195"/>
        <v>0</v>
      </c>
      <c r="O445" s="27">
        <f t="shared" si="196"/>
        <v>0</v>
      </c>
      <c r="P445" s="27">
        <f t="shared" si="197"/>
        <v>0</v>
      </c>
      <c r="Q445" s="25">
        <f t="shared" si="198"/>
        <v>0</v>
      </c>
      <c r="R445" s="25">
        <f t="shared" si="199"/>
        <v>0</v>
      </c>
      <c r="S445" s="25">
        <f t="shared" si="200"/>
        <v>0</v>
      </c>
      <c r="T445" s="25">
        <f t="shared" si="201"/>
        <v>0</v>
      </c>
      <c r="U445" s="25">
        <f t="shared" si="202"/>
        <v>0</v>
      </c>
      <c r="V445" s="25">
        <f t="shared" si="203"/>
        <v>0</v>
      </c>
      <c r="W445" s="25">
        <f t="shared" si="204"/>
        <v>168</v>
      </c>
      <c r="X445" s="25">
        <f t="shared" si="205"/>
        <v>168</v>
      </c>
      <c r="Y445" s="25">
        <f t="shared" si="206"/>
        <v>163</v>
      </c>
      <c r="Z445" s="25">
        <f t="shared" si="207"/>
        <v>163</v>
      </c>
      <c r="AA445" s="25">
        <f t="shared" si="208"/>
        <v>169</v>
      </c>
      <c r="AB445" s="25">
        <f t="shared" si="209"/>
        <v>169</v>
      </c>
      <c r="AC445" s="25">
        <f t="shared" si="210"/>
        <v>0</v>
      </c>
      <c r="AD445" s="25">
        <f t="shared" si="211"/>
        <v>0</v>
      </c>
      <c r="AE445" s="25">
        <f t="shared" si="212"/>
        <v>0</v>
      </c>
      <c r="AF445" s="27">
        <f t="shared" si="213"/>
        <v>0</v>
      </c>
      <c r="AG445" s="27">
        <f t="shared" si="214"/>
        <v>0</v>
      </c>
      <c r="AH445" s="27">
        <f t="shared" si="215"/>
        <v>0</v>
      </c>
      <c r="AI445" s="27">
        <f t="shared" si="216"/>
        <v>0</v>
      </c>
      <c r="AJ445" s="27">
        <f t="shared" si="217"/>
        <v>0</v>
      </c>
      <c r="AK445" s="26">
        <f>SUM(Tabela4[[#This Row],[1º ano  LP]:[Questionário Contextual Estudante]])</f>
        <v>1000</v>
      </c>
      <c r="AM445">
        <f>IFERROR(IF(VLOOKUP(Tabela4[[#This Row],[Designação]],BW:BX,2,0)="SIM",SUM(AR445:AU445)+(4*(SUM(BH445:BK445))),0),0)</f>
        <v>0</v>
      </c>
      <c r="AN445">
        <f>IFERROR(IF(VLOOKUP(Tabela4[[#This Row],[Designação]],BW:BX,2,0)="SIM",SUM(AV445:BC445)+(4*(SUM(BL445:BS445))),0),0)</f>
        <v>0</v>
      </c>
      <c r="AO445">
        <f>IFERROR(VLOOKUP(Tabela4[[#This Row],[Designação]],BW:BX,2,0),0)</f>
        <v>0</v>
      </c>
      <c r="AP445" t="str">
        <f>IF(Tabela4[[#This Row],[Designação]]=AQ445,"SIM","NÃO")</f>
        <v>SIM</v>
      </c>
      <c r="AQ445" s="38">
        <v>622009</v>
      </c>
      <c r="AX445">
        <v>152</v>
      </c>
      <c r="AY445">
        <v>147</v>
      </c>
      <c r="AZ445">
        <v>153</v>
      </c>
      <c r="BD445">
        <v>452</v>
      </c>
      <c r="BF445" t="str">
        <f t="shared" si="218"/>
        <v>sim</v>
      </c>
      <c r="BG445" s="38">
        <v>622009</v>
      </c>
      <c r="BN445">
        <v>4</v>
      </c>
      <c r="BO445">
        <v>4</v>
      </c>
      <c r="BP445">
        <v>4</v>
      </c>
      <c r="BT445">
        <v>12</v>
      </c>
    </row>
    <row r="446" spans="2:72" x14ac:dyDescent="0.25">
      <c r="B446" s="22">
        <v>6</v>
      </c>
      <c r="C446" s="23">
        <v>622011</v>
      </c>
      <c r="D446" s="24" t="s">
        <v>479</v>
      </c>
      <c r="E446" s="25">
        <f t="shared" si="188"/>
        <v>68</v>
      </c>
      <c r="F446" s="25">
        <f>Tabela4[[#This Row],[1º ano  LP]]</f>
        <v>68</v>
      </c>
      <c r="G446" s="27">
        <f t="shared" si="189"/>
        <v>4</v>
      </c>
      <c r="H446" s="27">
        <f>Tabela4[[#This Row],[1º ano - APLICADOR LP]]</f>
        <v>4</v>
      </c>
      <c r="I446" s="25">
        <f t="shared" si="190"/>
        <v>66</v>
      </c>
      <c r="J446" s="25">
        <f t="shared" si="191"/>
        <v>66</v>
      </c>
      <c r="K446" s="27">
        <f t="shared" si="192"/>
        <v>4</v>
      </c>
      <c r="L446" s="27">
        <f t="shared" si="193"/>
        <v>4</v>
      </c>
      <c r="M446" s="25">
        <f t="shared" si="194"/>
        <v>72</v>
      </c>
      <c r="N446" s="25">
        <f t="shared" si="195"/>
        <v>72</v>
      </c>
      <c r="O446" s="27">
        <f t="shared" si="196"/>
        <v>4</v>
      </c>
      <c r="P446" s="27">
        <f t="shared" si="197"/>
        <v>4</v>
      </c>
      <c r="Q446" s="25">
        <f t="shared" si="198"/>
        <v>0</v>
      </c>
      <c r="R446" s="25">
        <f t="shared" si="199"/>
        <v>0</v>
      </c>
      <c r="S446" s="25">
        <f t="shared" si="200"/>
        <v>0</v>
      </c>
      <c r="T446" s="25">
        <f t="shared" si="201"/>
        <v>0</v>
      </c>
      <c r="U446" s="25">
        <f t="shared" si="202"/>
        <v>0</v>
      </c>
      <c r="V446" s="25">
        <f t="shared" si="203"/>
        <v>0</v>
      </c>
      <c r="W446" s="25">
        <f t="shared" si="204"/>
        <v>0</v>
      </c>
      <c r="X446" s="25">
        <f t="shared" si="205"/>
        <v>0</v>
      </c>
      <c r="Y446" s="25">
        <f t="shared" si="206"/>
        <v>0</v>
      </c>
      <c r="Z446" s="25">
        <f t="shared" si="207"/>
        <v>0</v>
      </c>
      <c r="AA446" s="25">
        <f t="shared" si="208"/>
        <v>0</v>
      </c>
      <c r="AB446" s="25">
        <f t="shared" si="209"/>
        <v>0</v>
      </c>
      <c r="AC446" s="25">
        <f t="shared" si="210"/>
        <v>0</v>
      </c>
      <c r="AD446" s="25">
        <f t="shared" si="211"/>
        <v>0</v>
      </c>
      <c r="AE446" s="25">
        <f t="shared" si="212"/>
        <v>0</v>
      </c>
      <c r="AF446" s="27">
        <f t="shared" si="213"/>
        <v>0</v>
      </c>
      <c r="AG446" s="27">
        <f t="shared" si="214"/>
        <v>0</v>
      </c>
      <c r="AH446" s="27">
        <f t="shared" si="215"/>
        <v>0</v>
      </c>
      <c r="AI446" s="27">
        <f t="shared" si="216"/>
        <v>0</v>
      </c>
      <c r="AJ446" s="27">
        <f t="shared" si="217"/>
        <v>0</v>
      </c>
      <c r="AK446" s="26">
        <f>SUM(Tabela4[[#This Row],[1º ano  LP]:[Questionário Contextual Estudante]])</f>
        <v>436</v>
      </c>
      <c r="AM446">
        <f>IFERROR(IF(VLOOKUP(Tabela4[[#This Row],[Designação]],BW:BX,2,0)="SIM",SUM(AR446:AU446)+(4*(SUM(BH446:BK446))),0),0)</f>
        <v>0</v>
      </c>
      <c r="AN446">
        <f>IFERROR(IF(VLOOKUP(Tabela4[[#This Row],[Designação]],BW:BX,2,0)="SIM",SUM(AV446:BC446)+(4*(SUM(BL446:BS446))),0),0)</f>
        <v>0</v>
      </c>
      <c r="AO446">
        <f>IFERROR(VLOOKUP(Tabela4[[#This Row],[Designação]],BW:BX,2,0),0)</f>
        <v>0</v>
      </c>
      <c r="AP446" t="str">
        <f>IF(Tabela4[[#This Row],[Designação]]=AQ446,"SIM","NÃO")</f>
        <v>SIM</v>
      </c>
      <c r="AQ446" s="38">
        <v>622011</v>
      </c>
      <c r="AR446">
        <v>60</v>
      </c>
      <c r="AS446">
        <v>58</v>
      </c>
      <c r="AT446">
        <v>64</v>
      </c>
      <c r="BD446">
        <v>182</v>
      </c>
      <c r="BF446" t="str">
        <f t="shared" si="218"/>
        <v>sim</v>
      </c>
      <c r="BG446" s="38">
        <v>622011</v>
      </c>
      <c r="BH446">
        <v>2</v>
      </c>
      <c r="BI446">
        <v>2</v>
      </c>
      <c r="BJ446">
        <v>2</v>
      </c>
      <c r="BT446">
        <v>6</v>
      </c>
    </row>
    <row r="447" spans="2:72" x14ac:dyDescent="0.25">
      <c r="B447" s="22">
        <v>6</v>
      </c>
      <c r="C447" s="23">
        <v>622012</v>
      </c>
      <c r="D447" s="24" t="s">
        <v>480</v>
      </c>
      <c r="E447" s="25">
        <f t="shared" si="188"/>
        <v>65</v>
      </c>
      <c r="F447" s="25">
        <f>Tabela4[[#This Row],[1º ano  LP]]</f>
        <v>65</v>
      </c>
      <c r="G447" s="27">
        <f t="shared" si="189"/>
        <v>4</v>
      </c>
      <c r="H447" s="27">
        <f>Tabela4[[#This Row],[1º ano - APLICADOR LP]]</f>
        <v>4</v>
      </c>
      <c r="I447" s="25">
        <f t="shared" si="190"/>
        <v>66</v>
      </c>
      <c r="J447" s="25">
        <f t="shared" si="191"/>
        <v>66</v>
      </c>
      <c r="K447" s="27">
        <f t="shared" si="192"/>
        <v>4</v>
      </c>
      <c r="L447" s="27">
        <f t="shared" si="193"/>
        <v>4</v>
      </c>
      <c r="M447" s="25">
        <f t="shared" si="194"/>
        <v>101</v>
      </c>
      <c r="N447" s="25">
        <f t="shared" si="195"/>
        <v>101</v>
      </c>
      <c r="O447" s="27">
        <f t="shared" si="196"/>
        <v>6</v>
      </c>
      <c r="P447" s="27">
        <f t="shared" si="197"/>
        <v>6</v>
      </c>
      <c r="Q447" s="25">
        <f t="shared" si="198"/>
        <v>70</v>
      </c>
      <c r="R447" s="25">
        <f t="shared" si="199"/>
        <v>70</v>
      </c>
      <c r="S447" s="25">
        <f t="shared" si="200"/>
        <v>33</v>
      </c>
      <c r="T447" s="25">
        <f t="shared" si="201"/>
        <v>33</v>
      </c>
      <c r="U447" s="25">
        <f t="shared" si="202"/>
        <v>0</v>
      </c>
      <c r="V447" s="25">
        <f t="shared" si="203"/>
        <v>0</v>
      </c>
      <c r="W447" s="25">
        <f t="shared" si="204"/>
        <v>0</v>
      </c>
      <c r="X447" s="25">
        <f t="shared" si="205"/>
        <v>0</v>
      </c>
      <c r="Y447" s="25">
        <f t="shared" si="206"/>
        <v>0</v>
      </c>
      <c r="Z447" s="25">
        <f t="shared" si="207"/>
        <v>0</v>
      </c>
      <c r="AA447" s="25">
        <f t="shared" si="208"/>
        <v>0</v>
      </c>
      <c r="AB447" s="25">
        <f t="shared" si="209"/>
        <v>0</v>
      </c>
      <c r="AC447" s="25">
        <f t="shared" si="210"/>
        <v>0</v>
      </c>
      <c r="AD447" s="25">
        <f t="shared" si="211"/>
        <v>0</v>
      </c>
      <c r="AE447" s="25">
        <f t="shared" si="212"/>
        <v>0</v>
      </c>
      <c r="AF447" s="27">
        <f t="shared" si="213"/>
        <v>0</v>
      </c>
      <c r="AG447" s="27">
        <f t="shared" si="214"/>
        <v>0</v>
      </c>
      <c r="AH447" s="27">
        <f t="shared" si="215"/>
        <v>0</v>
      </c>
      <c r="AI447" s="27">
        <f t="shared" si="216"/>
        <v>0</v>
      </c>
      <c r="AJ447" s="27">
        <f t="shared" si="217"/>
        <v>0</v>
      </c>
      <c r="AK447" s="26">
        <f>SUM(Tabela4[[#This Row],[1º ano  LP]:[Questionário Contextual Estudante]])</f>
        <v>698</v>
      </c>
      <c r="AM447">
        <f>IFERROR(IF(VLOOKUP(Tabela4[[#This Row],[Designação]],BW:BX,2,0)="SIM",SUM(AR447:AU447)+(4*(SUM(BH447:BK447))),0),0)</f>
        <v>0</v>
      </c>
      <c r="AN447">
        <f>IFERROR(IF(VLOOKUP(Tabela4[[#This Row],[Designação]],BW:BX,2,0)="SIM",SUM(AV447:BC447)+(4*(SUM(BL447:BS447))),0),0)</f>
        <v>0</v>
      </c>
      <c r="AO447">
        <f>IFERROR(VLOOKUP(Tabela4[[#This Row],[Designação]],BW:BX,2,0),0)</f>
        <v>0</v>
      </c>
      <c r="AP447" t="str">
        <f>IF(Tabela4[[#This Row],[Designação]]=AQ447,"SIM","NÃO")</f>
        <v>SIM</v>
      </c>
      <c r="AQ447" s="38">
        <v>622012</v>
      </c>
      <c r="AR447">
        <v>57</v>
      </c>
      <c r="AS447">
        <v>58</v>
      </c>
      <c r="AT447">
        <v>89</v>
      </c>
      <c r="AU447">
        <v>62</v>
      </c>
      <c r="AV447">
        <v>29</v>
      </c>
      <c r="BD447">
        <v>295</v>
      </c>
      <c r="BF447" t="str">
        <f t="shared" si="218"/>
        <v>sim</v>
      </c>
      <c r="BG447" s="38">
        <v>622012</v>
      </c>
      <c r="BH447">
        <v>2</v>
      </c>
      <c r="BI447">
        <v>2</v>
      </c>
      <c r="BJ447">
        <v>3</v>
      </c>
      <c r="BK447">
        <v>2</v>
      </c>
      <c r="BL447">
        <v>1</v>
      </c>
      <c r="BT447">
        <v>10</v>
      </c>
    </row>
    <row r="448" spans="2:72" x14ac:dyDescent="0.25">
      <c r="B448" s="22">
        <v>6</v>
      </c>
      <c r="C448" s="23">
        <v>622014</v>
      </c>
      <c r="D448" s="24" t="s">
        <v>481</v>
      </c>
      <c r="E448" s="25">
        <f t="shared" si="188"/>
        <v>0</v>
      </c>
      <c r="F448" s="25">
        <f>Tabela4[[#This Row],[1º ano  LP]]</f>
        <v>0</v>
      </c>
      <c r="G448" s="27">
        <f t="shared" si="189"/>
        <v>0</v>
      </c>
      <c r="H448" s="27">
        <f>Tabela4[[#This Row],[1º ano - APLICADOR LP]]</f>
        <v>0</v>
      </c>
      <c r="I448" s="25">
        <f t="shared" si="190"/>
        <v>0</v>
      </c>
      <c r="J448" s="25">
        <f t="shared" si="191"/>
        <v>0</v>
      </c>
      <c r="K448" s="27">
        <f t="shared" si="192"/>
        <v>0</v>
      </c>
      <c r="L448" s="27">
        <f t="shared" si="193"/>
        <v>0</v>
      </c>
      <c r="M448" s="25">
        <f t="shared" si="194"/>
        <v>0</v>
      </c>
      <c r="N448" s="25">
        <f t="shared" si="195"/>
        <v>0</v>
      </c>
      <c r="O448" s="27">
        <f t="shared" si="196"/>
        <v>0</v>
      </c>
      <c r="P448" s="27">
        <f t="shared" si="197"/>
        <v>0</v>
      </c>
      <c r="Q448" s="25">
        <f t="shared" si="198"/>
        <v>0</v>
      </c>
      <c r="R448" s="25">
        <f t="shared" si="199"/>
        <v>0</v>
      </c>
      <c r="S448" s="25">
        <f t="shared" si="200"/>
        <v>0</v>
      </c>
      <c r="T448" s="25">
        <f t="shared" si="201"/>
        <v>0</v>
      </c>
      <c r="U448" s="25">
        <f t="shared" si="202"/>
        <v>191</v>
      </c>
      <c r="V448" s="25">
        <f t="shared" si="203"/>
        <v>191</v>
      </c>
      <c r="W448" s="25">
        <f t="shared" si="204"/>
        <v>195</v>
      </c>
      <c r="X448" s="25">
        <f t="shared" si="205"/>
        <v>195</v>
      </c>
      <c r="Y448" s="25">
        <f t="shared" si="206"/>
        <v>186</v>
      </c>
      <c r="Z448" s="25">
        <f t="shared" si="207"/>
        <v>186</v>
      </c>
      <c r="AA448" s="25">
        <f t="shared" si="208"/>
        <v>192</v>
      </c>
      <c r="AB448" s="25">
        <f t="shared" si="209"/>
        <v>192</v>
      </c>
      <c r="AC448" s="25">
        <f t="shared" si="210"/>
        <v>34</v>
      </c>
      <c r="AD448" s="25">
        <f t="shared" si="211"/>
        <v>34</v>
      </c>
      <c r="AE448" s="25">
        <f t="shared" si="212"/>
        <v>63</v>
      </c>
      <c r="AF448" s="27">
        <f t="shared" si="213"/>
        <v>63</v>
      </c>
      <c r="AG448" s="27">
        <f t="shared" si="214"/>
        <v>0</v>
      </c>
      <c r="AH448" s="27">
        <f t="shared" si="215"/>
        <v>0</v>
      </c>
      <c r="AI448" s="27">
        <f t="shared" si="216"/>
        <v>0</v>
      </c>
      <c r="AJ448" s="27">
        <f t="shared" si="217"/>
        <v>0</v>
      </c>
      <c r="AK448" s="26">
        <f>SUM(Tabela4[[#This Row],[1º ano  LP]:[Questionário Contextual Estudante]])</f>
        <v>1722</v>
      </c>
      <c r="AM448">
        <f>IFERROR(IF(VLOOKUP(Tabela4[[#This Row],[Designação]],BW:BX,2,0)="SIM",SUM(AR448:AU448)+(4*(SUM(BH448:BK448))),0),0)</f>
        <v>0</v>
      </c>
      <c r="AN448">
        <f>IFERROR(IF(VLOOKUP(Tabela4[[#This Row],[Designação]],BW:BX,2,0)="SIM",SUM(AV448:BC448)+(4*(SUM(BL448:BS448))),0),0)</f>
        <v>0</v>
      </c>
      <c r="AO448">
        <f>IFERROR(VLOOKUP(Tabela4[[#This Row],[Designação]],BW:BX,2,0),0)</f>
        <v>0</v>
      </c>
      <c r="AP448" t="str">
        <f>IF(Tabela4[[#This Row],[Designação]]=AQ448,"SIM","NÃO")</f>
        <v>SIM</v>
      </c>
      <c r="AQ448" s="38">
        <v>622014</v>
      </c>
      <c r="AW448">
        <v>171</v>
      </c>
      <c r="AX448">
        <v>175</v>
      </c>
      <c r="AY448">
        <v>166</v>
      </c>
      <c r="AZ448">
        <v>172</v>
      </c>
      <c r="BA448">
        <v>30</v>
      </c>
      <c r="BB448">
        <v>55</v>
      </c>
      <c r="BD448">
        <v>769</v>
      </c>
      <c r="BF448" t="str">
        <f t="shared" si="218"/>
        <v>sim</v>
      </c>
      <c r="BG448" s="38">
        <v>622014</v>
      </c>
      <c r="BM448">
        <v>5</v>
      </c>
      <c r="BN448">
        <v>5</v>
      </c>
      <c r="BO448">
        <v>5</v>
      </c>
      <c r="BP448">
        <v>5</v>
      </c>
      <c r="BQ448">
        <v>1</v>
      </c>
      <c r="BR448">
        <v>2</v>
      </c>
      <c r="BT448">
        <v>23</v>
      </c>
    </row>
    <row r="449" spans="2:72" x14ac:dyDescent="0.25">
      <c r="B449" s="22">
        <v>6</v>
      </c>
      <c r="C449" s="23">
        <v>622016</v>
      </c>
      <c r="D449" s="24" t="s">
        <v>482</v>
      </c>
      <c r="E449" s="25">
        <f t="shared" si="188"/>
        <v>82</v>
      </c>
      <c r="F449" s="25">
        <f>Tabela4[[#This Row],[1º ano  LP]]</f>
        <v>82</v>
      </c>
      <c r="G449" s="27">
        <f t="shared" si="189"/>
        <v>6</v>
      </c>
      <c r="H449" s="27">
        <f>Tabela4[[#This Row],[1º ano - APLICADOR LP]]</f>
        <v>6</v>
      </c>
      <c r="I449" s="25">
        <f t="shared" si="190"/>
        <v>88</v>
      </c>
      <c r="J449" s="25">
        <f t="shared" si="191"/>
        <v>88</v>
      </c>
      <c r="K449" s="27">
        <f t="shared" si="192"/>
        <v>6</v>
      </c>
      <c r="L449" s="27">
        <f t="shared" si="193"/>
        <v>6</v>
      </c>
      <c r="M449" s="25">
        <f t="shared" si="194"/>
        <v>64</v>
      </c>
      <c r="N449" s="25">
        <f t="shared" si="195"/>
        <v>64</v>
      </c>
      <c r="O449" s="27">
        <f t="shared" si="196"/>
        <v>4</v>
      </c>
      <c r="P449" s="27">
        <f t="shared" si="197"/>
        <v>4</v>
      </c>
      <c r="Q449" s="25">
        <f t="shared" si="198"/>
        <v>63</v>
      </c>
      <c r="R449" s="25">
        <f t="shared" si="199"/>
        <v>63</v>
      </c>
      <c r="S449" s="25">
        <f t="shared" si="200"/>
        <v>64</v>
      </c>
      <c r="T449" s="25">
        <f t="shared" si="201"/>
        <v>64</v>
      </c>
      <c r="U449" s="25">
        <f t="shared" si="202"/>
        <v>0</v>
      </c>
      <c r="V449" s="25">
        <f t="shared" si="203"/>
        <v>0</v>
      </c>
      <c r="W449" s="25">
        <f t="shared" si="204"/>
        <v>0</v>
      </c>
      <c r="X449" s="25">
        <f t="shared" si="205"/>
        <v>0</v>
      </c>
      <c r="Y449" s="25">
        <f t="shared" si="206"/>
        <v>0</v>
      </c>
      <c r="Z449" s="25">
        <f t="shared" si="207"/>
        <v>0</v>
      </c>
      <c r="AA449" s="25">
        <f t="shared" si="208"/>
        <v>0</v>
      </c>
      <c r="AB449" s="25">
        <f t="shared" si="209"/>
        <v>0</v>
      </c>
      <c r="AC449" s="25">
        <f t="shared" si="210"/>
        <v>0</v>
      </c>
      <c r="AD449" s="25">
        <f t="shared" si="211"/>
        <v>0</v>
      </c>
      <c r="AE449" s="25">
        <f t="shared" si="212"/>
        <v>0</v>
      </c>
      <c r="AF449" s="27">
        <f t="shared" si="213"/>
        <v>0</v>
      </c>
      <c r="AG449" s="27">
        <f t="shared" si="214"/>
        <v>0</v>
      </c>
      <c r="AH449" s="27">
        <f t="shared" si="215"/>
        <v>0</v>
      </c>
      <c r="AI449" s="27">
        <f t="shared" si="216"/>
        <v>0</v>
      </c>
      <c r="AJ449" s="27">
        <f t="shared" si="217"/>
        <v>0</v>
      </c>
      <c r="AK449" s="26">
        <f>SUM(Tabela4[[#This Row],[1º ano  LP]:[Questionário Contextual Estudante]])</f>
        <v>754</v>
      </c>
      <c r="AM449">
        <f>IFERROR(IF(VLOOKUP(Tabela4[[#This Row],[Designação]],BW:BX,2,0)="SIM",SUM(AR449:AU449)+(4*(SUM(BH449:BK449))),0),0)</f>
        <v>0</v>
      </c>
      <c r="AN449">
        <f>IFERROR(IF(VLOOKUP(Tabela4[[#This Row],[Designação]],BW:BX,2,0)="SIM",SUM(AV449:BC449)+(4*(SUM(BL449:BS449))),0),0)</f>
        <v>0</v>
      </c>
      <c r="AO449">
        <f>IFERROR(VLOOKUP(Tabela4[[#This Row],[Designação]],BW:BX,2,0),0)</f>
        <v>0</v>
      </c>
      <c r="AP449" t="str">
        <f>IF(Tabela4[[#This Row],[Designação]]=AQ449,"SIM","NÃO")</f>
        <v>SIM</v>
      </c>
      <c r="AQ449" s="38">
        <v>622016</v>
      </c>
      <c r="AR449">
        <v>70</v>
      </c>
      <c r="AS449">
        <v>76</v>
      </c>
      <c r="AT449">
        <v>56</v>
      </c>
      <c r="AU449">
        <v>55</v>
      </c>
      <c r="AV449">
        <v>56</v>
      </c>
      <c r="BD449">
        <v>313</v>
      </c>
      <c r="BF449" t="str">
        <f t="shared" si="218"/>
        <v>sim</v>
      </c>
      <c r="BG449" s="38">
        <v>622016</v>
      </c>
      <c r="BH449">
        <v>3</v>
      </c>
      <c r="BI449">
        <v>3</v>
      </c>
      <c r="BJ449">
        <v>2</v>
      </c>
      <c r="BK449">
        <v>2</v>
      </c>
      <c r="BL449">
        <v>2</v>
      </c>
      <c r="BT449">
        <v>12</v>
      </c>
    </row>
    <row r="450" spans="2:72" x14ac:dyDescent="0.25">
      <c r="B450" s="22">
        <v>6</v>
      </c>
      <c r="C450" s="23">
        <v>622017</v>
      </c>
      <c r="D450" s="24" t="s">
        <v>483</v>
      </c>
      <c r="E450" s="25">
        <f t="shared" si="188"/>
        <v>94</v>
      </c>
      <c r="F450" s="25">
        <f>Tabela4[[#This Row],[1º ano  LP]]</f>
        <v>94</v>
      </c>
      <c r="G450" s="27">
        <f t="shared" si="189"/>
        <v>8</v>
      </c>
      <c r="H450" s="27">
        <f>Tabela4[[#This Row],[1º ano - APLICADOR LP]]</f>
        <v>8</v>
      </c>
      <c r="I450" s="25">
        <f t="shared" si="190"/>
        <v>97</v>
      </c>
      <c r="J450" s="25">
        <f t="shared" si="191"/>
        <v>97</v>
      </c>
      <c r="K450" s="27">
        <f t="shared" si="192"/>
        <v>6</v>
      </c>
      <c r="L450" s="27">
        <f t="shared" si="193"/>
        <v>6</v>
      </c>
      <c r="M450" s="25">
        <f t="shared" si="194"/>
        <v>101</v>
      </c>
      <c r="N450" s="25">
        <f t="shared" si="195"/>
        <v>101</v>
      </c>
      <c r="O450" s="27">
        <f t="shared" si="196"/>
        <v>6</v>
      </c>
      <c r="P450" s="27">
        <f t="shared" si="197"/>
        <v>6</v>
      </c>
      <c r="Q450" s="25">
        <f t="shared" si="198"/>
        <v>102</v>
      </c>
      <c r="R450" s="25">
        <f t="shared" si="199"/>
        <v>102</v>
      </c>
      <c r="S450" s="25">
        <f t="shared" si="200"/>
        <v>70</v>
      </c>
      <c r="T450" s="25">
        <f t="shared" si="201"/>
        <v>70</v>
      </c>
      <c r="U450" s="25">
        <f t="shared" si="202"/>
        <v>0</v>
      </c>
      <c r="V450" s="25">
        <f t="shared" si="203"/>
        <v>0</v>
      </c>
      <c r="W450" s="25">
        <f t="shared" si="204"/>
        <v>0</v>
      </c>
      <c r="X450" s="25">
        <f t="shared" si="205"/>
        <v>0</v>
      </c>
      <c r="Y450" s="25">
        <f t="shared" si="206"/>
        <v>0</v>
      </c>
      <c r="Z450" s="25">
        <f t="shared" si="207"/>
        <v>0</v>
      </c>
      <c r="AA450" s="25">
        <f t="shared" si="208"/>
        <v>0</v>
      </c>
      <c r="AB450" s="25">
        <f t="shared" si="209"/>
        <v>0</v>
      </c>
      <c r="AC450" s="25">
        <f t="shared" si="210"/>
        <v>0</v>
      </c>
      <c r="AD450" s="25">
        <f t="shared" si="211"/>
        <v>0</v>
      </c>
      <c r="AE450" s="25">
        <f t="shared" si="212"/>
        <v>0</v>
      </c>
      <c r="AF450" s="27">
        <f t="shared" si="213"/>
        <v>0</v>
      </c>
      <c r="AG450" s="27">
        <f t="shared" si="214"/>
        <v>0</v>
      </c>
      <c r="AH450" s="27">
        <f t="shared" si="215"/>
        <v>0</v>
      </c>
      <c r="AI450" s="27">
        <f t="shared" si="216"/>
        <v>394</v>
      </c>
      <c r="AJ450" s="27">
        <f t="shared" si="217"/>
        <v>70</v>
      </c>
      <c r="AK450" s="26">
        <f>SUM(Tabela4[[#This Row],[1º ano  LP]:[Questionário Contextual Estudante]])</f>
        <v>1432</v>
      </c>
      <c r="AM450">
        <f>IFERROR(IF(VLOOKUP(Tabela4[[#This Row],[Designação]],BW:BX,2,0)="SIM",SUM(AR450:AU450)+(4*(SUM(BH450:BK450))),0),0)</f>
        <v>394</v>
      </c>
      <c r="AN450">
        <f>IFERROR(IF(VLOOKUP(Tabela4[[#This Row],[Designação]],BW:BX,2,0)="SIM",SUM(AV450:BC450)+(4*(SUM(BL450:BS450))),0),0)</f>
        <v>70</v>
      </c>
      <c r="AO450" t="str">
        <f>IFERROR(VLOOKUP(Tabela4[[#This Row],[Designação]],BW:BX,2,0),0)</f>
        <v>SIM</v>
      </c>
      <c r="AP450" t="str">
        <f>IF(Tabela4[[#This Row],[Designação]]=AQ450,"SIM","NÃO")</f>
        <v>SIM</v>
      </c>
      <c r="AQ450" s="38">
        <v>622017</v>
      </c>
      <c r="AR450">
        <v>78</v>
      </c>
      <c r="AS450">
        <v>85</v>
      </c>
      <c r="AT450">
        <v>89</v>
      </c>
      <c r="AU450">
        <v>90</v>
      </c>
      <c r="AV450">
        <v>62</v>
      </c>
      <c r="BD450">
        <v>404</v>
      </c>
      <c r="BF450" t="str">
        <f t="shared" si="218"/>
        <v>sim</v>
      </c>
      <c r="BG450" s="38">
        <v>622017</v>
      </c>
      <c r="BH450">
        <v>4</v>
      </c>
      <c r="BI450">
        <v>3</v>
      </c>
      <c r="BJ450">
        <v>3</v>
      </c>
      <c r="BK450">
        <v>3</v>
      </c>
      <c r="BL450">
        <v>2</v>
      </c>
      <c r="BT450">
        <v>15</v>
      </c>
    </row>
    <row r="451" spans="2:72" x14ac:dyDescent="0.25">
      <c r="B451" s="22">
        <v>6</v>
      </c>
      <c r="C451" s="23">
        <v>622018</v>
      </c>
      <c r="D451" s="24" t="s">
        <v>484</v>
      </c>
      <c r="E451" s="25">
        <f t="shared" si="188"/>
        <v>0</v>
      </c>
      <c r="F451" s="25">
        <f>Tabela4[[#This Row],[1º ano  LP]]</f>
        <v>0</v>
      </c>
      <c r="G451" s="27">
        <f t="shared" si="189"/>
        <v>0</v>
      </c>
      <c r="H451" s="27">
        <f>Tabela4[[#This Row],[1º ano - APLICADOR LP]]</f>
        <v>0</v>
      </c>
      <c r="I451" s="25">
        <f t="shared" si="190"/>
        <v>0</v>
      </c>
      <c r="J451" s="25">
        <f t="shared" si="191"/>
        <v>0</v>
      </c>
      <c r="K451" s="27">
        <f t="shared" si="192"/>
        <v>0</v>
      </c>
      <c r="L451" s="27">
        <f t="shared" si="193"/>
        <v>0</v>
      </c>
      <c r="M451" s="25">
        <f t="shared" si="194"/>
        <v>0</v>
      </c>
      <c r="N451" s="25">
        <f t="shared" si="195"/>
        <v>0</v>
      </c>
      <c r="O451" s="27">
        <f t="shared" si="196"/>
        <v>0</v>
      </c>
      <c r="P451" s="27">
        <f t="shared" si="197"/>
        <v>0</v>
      </c>
      <c r="Q451" s="25">
        <f t="shared" si="198"/>
        <v>0</v>
      </c>
      <c r="R451" s="25">
        <f t="shared" si="199"/>
        <v>0</v>
      </c>
      <c r="S451" s="25">
        <f t="shared" si="200"/>
        <v>0</v>
      </c>
      <c r="T451" s="25">
        <f t="shared" si="201"/>
        <v>0</v>
      </c>
      <c r="U451" s="25">
        <f t="shared" si="202"/>
        <v>114</v>
      </c>
      <c r="V451" s="25">
        <f t="shared" si="203"/>
        <v>114</v>
      </c>
      <c r="W451" s="25">
        <f t="shared" si="204"/>
        <v>83</v>
      </c>
      <c r="X451" s="25">
        <f t="shared" si="205"/>
        <v>83</v>
      </c>
      <c r="Y451" s="25">
        <f t="shared" si="206"/>
        <v>75</v>
      </c>
      <c r="Z451" s="25">
        <f t="shared" si="207"/>
        <v>75</v>
      </c>
      <c r="AA451" s="25">
        <f t="shared" si="208"/>
        <v>114</v>
      </c>
      <c r="AB451" s="25">
        <f t="shared" si="209"/>
        <v>114</v>
      </c>
      <c r="AC451" s="25">
        <f t="shared" si="210"/>
        <v>0</v>
      </c>
      <c r="AD451" s="25">
        <f t="shared" si="211"/>
        <v>0</v>
      </c>
      <c r="AE451" s="25">
        <f t="shared" si="212"/>
        <v>0</v>
      </c>
      <c r="AF451" s="27">
        <f t="shared" si="213"/>
        <v>0</v>
      </c>
      <c r="AG451" s="27">
        <f t="shared" si="214"/>
        <v>0</v>
      </c>
      <c r="AH451" s="27">
        <f t="shared" si="215"/>
        <v>0</v>
      </c>
      <c r="AI451" s="27">
        <f t="shared" si="216"/>
        <v>0</v>
      </c>
      <c r="AJ451" s="27">
        <f t="shared" si="217"/>
        <v>0</v>
      </c>
      <c r="AK451" s="26">
        <f>SUM(Tabela4[[#This Row],[1º ano  LP]:[Questionário Contextual Estudante]])</f>
        <v>772</v>
      </c>
      <c r="AM451">
        <f>IFERROR(IF(VLOOKUP(Tabela4[[#This Row],[Designação]],BW:BX,2,0)="SIM",SUM(AR451:AU451)+(4*(SUM(BH451:BK451))),0),0)</f>
        <v>0</v>
      </c>
      <c r="AN451">
        <f>IFERROR(IF(VLOOKUP(Tabela4[[#This Row],[Designação]],BW:BX,2,0)="SIM",SUM(AV451:BC451)+(4*(SUM(BL451:BS451))),0),0)</f>
        <v>0</v>
      </c>
      <c r="AO451">
        <f>IFERROR(VLOOKUP(Tabela4[[#This Row],[Designação]],BW:BX,2,0),0)</f>
        <v>0</v>
      </c>
      <c r="AP451" t="str">
        <f>IF(Tabela4[[#This Row],[Designação]]=AQ451,"SIM","NÃO")</f>
        <v>SIM</v>
      </c>
      <c r="AQ451" s="38">
        <v>622018</v>
      </c>
      <c r="AW451">
        <v>102</v>
      </c>
      <c r="AX451">
        <v>75</v>
      </c>
      <c r="AY451">
        <v>67</v>
      </c>
      <c r="AZ451">
        <v>102</v>
      </c>
      <c r="BD451">
        <v>346</v>
      </c>
      <c r="BF451" t="str">
        <f t="shared" si="218"/>
        <v>sim</v>
      </c>
      <c r="BG451" s="38">
        <v>622018</v>
      </c>
      <c r="BM451">
        <v>3</v>
      </c>
      <c r="BN451">
        <v>2</v>
      </c>
      <c r="BO451">
        <v>2</v>
      </c>
      <c r="BP451">
        <v>3</v>
      </c>
      <c r="BT451">
        <v>10</v>
      </c>
    </row>
    <row r="452" spans="2:72" x14ac:dyDescent="0.25">
      <c r="B452" s="22">
        <v>6</v>
      </c>
      <c r="C452" s="23">
        <v>622019</v>
      </c>
      <c r="D452" s="24" t="s">
        <v>485</v>
      </c>
      <c r="E452" s="25">
        <f t="shared" si="188"/>
        <v>0</v>
      </c>
      <c r="F452" s="25">
        <f>Tabela4[[#This Row],[1º ano  LP]]</f>
        <v>0</v>
      </c>
      <c r="G452" s="27">
        <f t="shared" si="189"/>
        <v>0</v>
      </c>
      <c r="H452" s="27">
        <f>Tabela4[[#This Row],[1º ano - APLICADOR LP]]</f>
        <v>0</v>
      </c>
      <c r="I452" s="25">
        <f t="shared" si="190"/>
        <v>0</v>
      </c>
      <c r="J452" s="25">
        <f t="shared" si="191"/>
        <v>0</v>
      </c>
      <c r="K452" s="27">
        <f t="shared" si="192"/>
        <v>0</v>
      </c>
      <c r="L452" s="27">
        <f t="shared" si="193"/>
        <v>0</v>
      </c>
      <c r="M452" s="25">
        <f t="shared" si="194"/>
        <v>0</v>
      </c>
      <c r="N452" s="25">
        <f t="shared" si="195"/>
        <v>0</v>
      </c>
      <c r="O452" s="27">
        <f t="shared" si="196"/>
        <v>0</v>
      </c>
      <c r="P452" s="27">
        <f t="shared" si="197"/>
        <v>0</v>
      </c>
      <c r="Q452" s="25">
        <f t="shared" si="198"/>
        <v>0</v>
      </c>
      <c r="R452" s="25">
        <f t="shared" si="199"/>
        <v>0</v>
      </c>
      <c r="S452" s="25">
        <f t="shared" si="200"/>
        <v>0</v>
      </c>
      <c r="T452" s="25">
        <f t="shared" si="201"/>
        <v>0</v>
      </c>
      <c r="U452" s="25">
        <f t="shared" si="202"/>
        <v>0</v>
      </c>
      <c r="V452" s="25">
        <f t="shared" si="203"/>
        <v>0</v>
      </c>
      <c r="W452" s="25">
        <f t="shared" si="204"/>
        <v>125</v>
      </c>
      <c r="X452" s="25">
        <f t="shared" si="205"/>
        <v>125</v>
      </c>
      <c r="Y452" s="25">
        <f t="shared" si="206"/>
        <v>121</v>
      </c>
      <c r="Z452" s="25">
        <f t="shared" si="207"/>
        <v>121</v>
      </c>
      <c r="AA452" s="25">
        <f t="shared" si="208"/>
        <v>110</v>
      </c>
      <c r="AB452" s="25">
        <f t="shared" si="209"/>
        <v>110</v>
      </c>
      <c r="AC452" s="25">
        <f t="shared" si="210"/>
        <v>0</v>
      </c>
      <c r="AD452" s="25">
        <f t="shared" si="211"/>
        <v>0</v>
      </c>
      <c r="AE452" s="25">
        <f t="shared" si="212"/>
        <v>0</v>
      </c>
      <c r="AF452" s="27">
        <f t="shared" si="213"/>
        <v>0</v>
      </c>
      <c r="AG452" s="27">
        <f t="shared" si="214"/>
        <v>0</v>
      </c>
      <c r="AH452" s="27">
        <f t="shared" si="215"/>
        <v>0</v>
      </c>
      <c r="AI452" s="27">
        <f t="shared" si="216"/>
        <v>0</v>
      </c>
      <c r="AJ452" s="27">
        <f t="shared" si="217"/>
        <v>0</v>
      </c>
      <c r="AK452" s="26">
        <f>SUM(Tabela4[[#This Row],[1º ano  LP]:[Questionário Contextual Estudante]])</f>
        <v>712</v>
      </c>
      <c r="AM452">
        <f>IFERROR(IF(VLOOKUP(Tabela4[[#This Row],[Designação]],BW:BX,2,0)="SIM",SUM(AR452:AU452)+(4*(SUM(BH452:BK452))),0),0)</f>
        <v>0</v>
      </c>
      <c r="AN452">
        <f>IFERROR(IF(VLOOKUP(Tabela4[[#This Row],[Designação]],BW:BX,2,0)="SIM",SUM(AV452:BC452)+(4*(SUM(BL452:BS452))),0),0)</f>
        <v>0</v>
      </c>
      <c r="AO452">
        <f>IFERROR(VLOOKUP(Tabela4[[#This Row],[Designação]],BW:BX,2,0),0)</f>
        <v>0</v>
      </c>
      <c r="AP452" t="str">
        <f>IF(Tabela4[[#This Row],[Designação]]=AQ452,"SIM","NÃO")</f>
        <v>SIM</v>
      </c>
      <c r="AQ452" s="38">
        <v>622019</v>
      </c>
      <c r="AX452">
        <v>109</v>
      </c>
      <c r="AY452">
        <v>109</v>
      </c>
      <c r="AZ452">
        <v>98</v>
      </c>
      <c r="BD452">
        <v>316</v>
      </c>
      <c r="BF452" t="str">
        <f t="shared" si="218"/>
        <v>sim</v>
      </c>
      <c r="BG452" s="38">
        <v>622019</v>
      </c>
      <c r="BN452">
        <v>4</v>
      </c>
      <c r="BO452">
        <v>3</v>
      </c>
      <c r="BP452">
        <v>3</v>
      </c>
      <c r="BT452">
        <v>10</v>
      </c>
    </row>
    <row r="453" spans="2:72" x14ac:dyDescent="0.25">
      <c r="B453" s="22">
        <v>6</v>
      </c>
      <c r="C453" s="23">
        <v>622020</v>
      </c>
      <c r="D453" s="24" t="s">
        <v>486</v>
      </c>
      <c r="E453" s="25">
        <f t="shared" si="188"/>
        <v>93</v>
      </c>
      <c r="F453" s="25">
        <f>Tabela4[[#This Row],[1º ano  LP]]</f>
        <v>93</v>
      </c>
      <c r="G453" s="27">
        <f t="shared" si="189"/>
        <v>6</v>
      </c>
      <c r="H453" s="27">
        <f>Tabela4[[#This Row],[1º ano - APLICADOR LP]]</f>
        <v>6</v>
      </c>
      <c r="I453" s="25">
        <f t="shared" si="190"/>
        <v>102</v>
      </c>
      <c r="J453" s="25">
        <f t="shared" si="191"/>
        <v>102</v>
      </c>
      <c r="K453" s="27">
        <f t="shared" si="192"/>
        <v>6</v>
      </c>
      <c r="L453" s="27">
        <f t="shared" si="193"/>
        <v>6</v>
      </c>
      <c r="M453" s="25">
        <f t="shared" si="194"/>
        <v>102</v>
      </c>
      <c r="N453" s="25">
        <f t="shared" si="195"/>
        <v>102</v>
      </c>
      <c r="O453" s="27">
        <f t="shared" si="196"/>
        <v>6</v>
      </c>
      <c r="P453" s="27">
        <f t="shared" si="197"/>
        <v>6</v>
      </c>
      <c r="Q453" s="25">
        <f t="shared" si="198"/>
        <v>111</v>
      </c>
      <c r="R453" s="25">
        <f t="shared" si="199"/>
        <v>111</v>
      </c>
      <c r="S453" s="25">
        <f t="shared" si="200"/>
        <v>75</v>
      </c>
      <c r="T453" s="25">
        <f t="shared" si="201"/>
        <v>75</v>
      </c>
      <c r="U453" s="25">
        <f t="shared" si="202"/>
        <v>0</v>
      </c>
      <c r="V453" s="25">
        <f t="shared" si="203"/>
        <v>0</v>
      </c>
      <c r="W453" s="25">
        <f t="shared" si="204"/>
        <v>0</v>
      </c>
      <c r="X453" s="25">
        <f t="shared" si="205"/>
        <v>0</v>
      </c>
      <c r="Y453" s="25">
        <f t="shared" si="206"/>
        <v>0</v>
      </c>
      <c r="Z453" s="25">
        <f t="shared" si="207"/>
        <v>0</v>
      </c>
      <c r="AA453" s="25">
        <f t="shared" si="208"/>
        <v>0</v>
      </c>
      <c r="AB453" s="25">
        <f t="shared" si="209"/>
        <v>0</v>
      </c>
      <c r="AC453" s="25">
        <f t="shared" si="210"/>
        <v>0</v>
      </c>
      <c r="AD453" s="25">
        <f t="shared" si="211"/>
        <v>0</v>
      </c>
      <c r="AE453" s="25">
        <f t="shared" si="212"/>
        <v>0</v>
      </c>
      <c r="AF453" s="27">
        <f t="shared" si="213"/>
        <v>0</v>
      </c>
      <c r="AG453" s="27">
        <f t="shared" si="214"/>
        <v>0</v>
      </c>
      <c r="AH453" s="27">
        <f t="shared" si="215"/>
        <v>0</v>
      </c>
      <c r="AI453" s="27">
        <f t="shared" si="216"/>
        <v>0</v>
      </c>
      <c r="AJ453" s="27">
        <f t="shared" si="217"/>
        <v>0</v>
      </c>
      <c r="AK453" s="26">
        <f>SUM(Tabela4[[#This Row],[1º ano  LP]:[Questionário Contextual Estudante]])</f>
        <v>1002</v>
      </c>
      <c r="AM453">
        <f>IFERROR(IF(VLOOKUP(Tabela4[[#This Row],[Designação]],BW:BX,2,0)="SIM",SUM(AR453:AU453)+(4*(SUM(BH453:BK453))),0),0)</f>
        <v>0</v>
      </c>
      <c r="AN453">
        <f>IFERROR(IF(VLOOKUP(Tabela4[[#This Row],[Designação]],BW:BX,2,0)="SIM",SUM(AV453:BC453)+(4*(SUM(BL453:BS453))),0),0)</f>
        <v>0</v>
      </c>
      <c r="AO453">
        <f>IFERROR(VLOOKUP(Tabela4[[#This Row],[Designação]],BW:BX,2,0),0)</f>
        <v>0</v>
      </c>
      <c r="AP453" t="str">
        <f>IF(Tabela4[[#This Row],[Designação]]=AQ453,"SIM","NÃO")</f>
        <v>SIM</v>
      </c>
      <c r="AQ453" s="38">
        <v>622020</v>
      </c>
      <c r="AR453">
        <v>81</v>
      </c>
      <c r="AS453">
        <v>90</v>
      </c>
      <c r="AT453">
        <v>90</v>
      </c>
      <c r="AU453">
        <v>99</v>
      </c>
      <c r="AV453">
        <v>67</v>
      </c>
      <c r="BD453">
        <v>427</v>
      </c>
      <c r="BF453" t="str">
        <f t="shared" si="218"/>
        <v>sim</v>
      </c>
      <c r="BG453" s="38">
        <v>622020</v>
      </c>
      <c r="BH453">
        <v>3</v>
      </c>
      <c r="BI453">
        <v>3</v>
      </c>
      <c r="BJ453">
        <v>3</v>
      </c>
      <c r="BK453">
        <v>3</v>
      </c>
      <c r="BL453">
        <v>2</v>
      </c>
      <c r="BT453">
        <v>14</v>
      </c>
    </row>
    <row r="454" spans="2:72" x14ac:dyDescent="0.25">
      <c r="B454" s="22">
        <v>6</v>
      </c>
      <c r="C454" s="23">
        <v>622021</v>
      </c>
      <c r="D454" s="24" t="s">
        <v>487</v>
      </c>
      <c r="E454" s="25">
        <f t="shared" si="188"/>
        <v>36</v>
      </c>
      <c r="F454" s="25">
        <f>Tabela4[[#This Row],[1º ano  LP]]</f>
        <v>36</v>
      </c>
      <c r="G454" s="27">
        <f t="shared" si="189"/>
        <v>2</v>
      </c>
      <c r="H454" s="27">
        <f>Tabela4[[#This Row],[1º ano - APLICADOR LP]]</f>
        <v>2</v>
      </c>
      <c r="I454" s="25">
        <f t="shared" si="190"/>
        <v>59</v>
      </c>
      <c r="J454" s="25">
        <f t="shared" si="191"/>
        <v>59</v>
      </c>
      <c r="K454" s="27">
        <f t="shared" si="192"/>
        <v>4</v>
      </c>
      <c r="L454" s="27">
        <f t="shared" si="193"/>
        <v>4</v>
      </c>
      <c r="M454" s="25">
        <f t="shared" si="194"/>
        <v>63</v>
      </c>
      <c r="N454" s="25">
        <f t="shared" si="195"/>
        <v>63</v>
      </c>
      <c r="O454" s="27">
        <f t="shared" si="196"/>
        <v>4</v>
      </c>
      <c r="P454" s="27">
        <f t="shared" si="197"/>
        <v>4</v>
      </c>
      <c r="Q454" s="25">
        <f t="shared" si="198"/>
        <v>65</v>
      </c>
      <c r="R454" s="25">
        <f t="shared" si="199"/>
        <v>65</v>
      </c>
      <c r="S454" s="25">
        <f t="shared" si="200"/>
        <v>77</v>
      </c>
      <c r="T454" s="25">
        <f t="shared" si="201"/>
        <v>77</v>
      </c>
      <c r="U454" s="25">
        <f t="shared" si="202"/>
        <v>81</v>
      </c>
      <c r="V454" s="25">
        <f t="shared" si="203"/>
        <v>81</v>
      </c>
      <c r="W454" s="25">
        <f t="shared" si="204"/>
        <v>0</v>
      </c>
      <c r="X454" s="25">
        <f t="shared" si="205"/>
        <v>0</v>
      </c>
      <c r="Y454" s="25">
        <f t="shared" si="206"/>
        <v>0</v>
      </c>
      <c r="Z454" s="25">
        <f t="shared" si="207"/>
        <v>0</v>
      </c>
      <c r="AA454" s="25">
        <f t="shared" si="208"/>
        <v>0</v>
      </c>
      <c r="AB454" s="25">
        <f t="shared" si="209"/>
        <v>0</v>
      </c>
      <c r="AC454" s="25">
        <f t="shared" si="210"/>
        <v>0</v>
      </c>
      <c r="AD454" s="25">
        <f t="shared" si="211"/>
        <v>0</v>
      </c>
      <c r="AE454" s="25">
        <f t="shared" si="212"/>
        <v>0</v>
      </c>
      <c r="AF454" s="27">
        <f t="shared" si="213"/>
        <v>0</v>
      </c>
      <c r="AG454" s="27">
        <f t="shared" si="214"/>
        <v>0</v>
      </c>
      <c r="AH454" s="27">
        <f t="shared" si="215"/>
        <v>0</v>
      </c>
      <c r="AI454" s="27">
        <f t="shared" si="216"/>
        <v>223</v>
      </c>
      <c r="AJ454" s="27">
        <f t="shared" si="217"/>
        <v>158</v>
      </c>
      <c r="AK454" s="26">
        <f>SUM(Tabela4[[#This Row],[1º ano  LP]:[Questionário Contextual Estudante]])</f>
        <v>1163</v>
      </c>
      <c r="AM454">
        <f>IFERROR(IF(VLOOKUP(Tabela4[[#This Row],[Designação]],BW:BX,2,0)="SIM",SUM(AR454:AU454)+(4*(SUM(BH454:BK454))),0),0)</f>
        <v>223</v>
      </c>
      <c r="AN454">
        <f>IFERROR(IF(VLOOKUP(Tabela4[[#This Row],[Designação]],BW:BX,2,0)="SIM",SUM(AV454:BC454)+(4*(SUM(BL454:BS454))),0),0)</f>
        <v>158</v>
      </c>
      <c r="AO454" t="str">
        <f>IFERROR(VLOOKUP(Tabela4[[#This Row],[Designação]],BW:BX,2,0),0)</f>
        <v>SIM</v>
      </c>
      <c r="AP454" t="str">
        <f>IF(Tabela4[[#This Row],[Designação]]=AQ454,"SIM","NÃO")</f>
        <v>SIM</v>
      </c>
      <c r="AQ454" s="38">
        <v>622021</v>
      </c>
      <c r="AR454">
        <v>32</v>
      </c>
      <c r="AS454">
        <v>51</v>
      </c>
      <c r="AT454">
        <v>55</v>
      </c>
      <c r="AU454">
        <v>57</v>
      </c>
      <c r="AV454">
        <v>69</v>
      </c>
      <c r="AW454">
        <v>73</v>
      </c>
      <c r="BD454">
        <v>337</v>
      </c>
      <c r="BF454" t="str">
        <f t="shared" si="218"/>
        <v>sim</v>
      </c>
      <c r="BG454" s="38">
        <v>622021</v>
      </c>
      <c r="BH454">
        <v>1</v>
      </c>
      <c r="BI454">
        <v>2</v>
      </c>
      <c r="BJ454">
        <v>2</v>
      </c>
      <c r="BK454">
        <v>2</v>
      </c>
      <c r="BL454">
        <v>2</v>
      </c>
      <c r="BM454">
        <v>2</v>
      </c>
      <c r="BT454">
        <v>11</v>
      </c>
    </row>
    <row r="455" spans="2:72" x14ac:dyDescent="0.25">
      <c r="B455" s="22">
        <v>6</v>
      </c>
      <c r="C455" s="23">
        <v>622022</v>
      </c>
      <c r="D455" s="24" t="s">
        <v>488</v>
      </c>
      <c r="E455" s="25">
        <f t="shared" si="188"/>
        <v>0</v>
      </c>
      <c r="F455" s="25">
        <f>Tabela4[[#This Row],[1º ano  LP]]</f>
        <v>0</v>
      </c>
      <c r="G455" s="27">
        <f t="shared" si="189"/>
        <v>0</v>
      </c>
      <c r="H455" s="27">
        <f>Tabela4[[#This Row],[1º ano - APLICADOR LP]]</f>
        <v>0</v>
      </c>
      <c r="I455" s="25">
        <f t="shared" si="190"/>
        <v>0</v>
      </c>
      <c r="J455" s="25">
        <f t="shared" si="191"/>
        <v>0</v>
      </c>
      <c r="K455" s="27">
        <f t="shared" si="192"/>
        <v>0</v>
      </c>
      <c r="L455" s="27">
        <f t="shared" si="193"/>
        <v>0</v>
      </c>
      <c r="M455" s="25">
        <f t="shared" si="194"/>
        <v>0</v>
      </c>
      <c r="N455" s="25">
        <f t="shared" si="195"/>
        <v>0</v>
      </c>
      <c r="O455" s="27">
        <f t="shared" si="196"/>
        <v>0</v>
      </c>
      <c r="P455" s="27">
        <f t="shared" si="197"/>
        <v>0</v>
      </c>
      <c r="Q455" s="25">
        <f t="shared" si="198"/>
        <v>0</v>
      </c>
      <c r="R455" s="25">
        <f t="shared" si="199"/>
        <v>0</v>
      </c>
      <c r="S455" s="25">
        <f t="shared" si="200"/>
        <v>0</v>
      </c>
      <c r="T455" s="25">
        <f t="shared" si="201"/>
        <v>0</v>
      </c>
      <c r="U455" s="25">
        <f t="shared" si="202"/>
        <v>234</v>
      </c>
      <c r="V455" s="25">
        <f t="shared" si="203"/>
        <v>234</v>
      </c>
      <c r="W455" s="25">
        <f t="shared" si="204"/>
        <v>164</v>
      </c>
      <c r="X455" s="25">
        <f t="shared" si="205"/>
        <v>164</v>
      </c>
      <c r="Y455" s="25">
        <f t="shared" si="206"/>
        <v>119</v>
      </c>
      <c r="Z455" s="25">
        <f t="shared" si="207"/>
        <v>119</v>
      </c>
      <c r="AA455" s="25">
        <f t="shared" si="208"/>
        <v>108</v>
      </c>
      <c r="AB455" s="25">
        <f t="shared" si="209"/>
        <v>108</v>
      </c>
      <c r="AC455" s="25">
        <f t="shared" si="210"/>
        <v>0</v>
      </c>
      <c r="AD455" s="25">
        <f t="shared" si="211"/>
        <v>0</v>
      </c>
      <c r="AE455" s="25">
        <f t="shared" si="212"/>
        <v>35</v>
      </c>
      <c r="AF455" s="27">
        <f t="shared" si="213"/>
        <v>35</v>
      </c>
      <c r="AG455" s="27">
        <f t="shared" si="214"/>
        <v>0</v>
      </c>
      <c r="AH455" s="27">
        <f t="shared" si="215"/>
        <v>0</v>
      </c>
      <c r="AI455" s="27">
        <f t="shared" si="216"/>
        <v>0</v>
      </c>
      <c r="AJ455" s="27">
        <f t="shared" si="217"/>
        <v>0</v>
      </c>
      <c r="AK455" s="26">
        <f>SUM(Tabela4[[#This Row],[1º ano  LP]:[Questionário Contextual Estudante]])</f>
        <v>1320</v>
      </c>
      <c r="AM455">
        <f>IFERROR(IF(VLOOKUP(Tabela4[[#This Row],[Designação]],BW:BX,2,0)="SIM",SUM(AR455:AU455)+(4*(SUM(BH455:BK455))),0),0)</f>
        <v>0</v>
      </c>
      <c r="AN455">
        <f>IFERROR(IF(VLOOKUP(Tabela4[[#This Row],[Designação]],BW:BX,2,0)="SIM",SUM(AV455:BC455)+(4*(SUM(BL455:BS455))),0),0)</f>
        <v>0</v>
      </c>
      <c r="AO455">
        <f>IFERROR(VLOOKUP(Tabela4[[#This Row],[Designação]],BW:BX,2,0),0)</f>
        <v>0</v>
      </c>
      <c r="AP455" t="str">
        <f>IF(Tabela4[[#This Row],[Designação]]=AQ455,"SIM","NÃO")</f>
        <v>SIM</v>
      </c>
      <c r="AQ455" s="38">
        <v>622022</v>
      </c>
      <c r="AW455">
        <v>202</v>
      </c>
      <c r="AX455">
        <v>148</v>
      </c>
      <c r="AY455">
        <v>107</v>
      </c>
      <c r="AZ455">
        <v>96</v>
      </c>
      <c r="BB455">
        <v>27</v>
      </c>
      <c r="BD455">
        <v>580</v>
      </c>
      <c r="BF455" t="str">
        <f t="shared" si="218"/>
        <v>sim</v>
      </c>
      <c r="BG455" s="38">
        <v>622022</v>
      </c>
      <c r="BM455">
        <v>8</v>
      </c>
      <c r="BN455">
        <v>4</v>
      </c>
      <c r="BO455">
        <v>3</v>
      </c>
      <c r="BP455">
        <v>3</v>
      </c>
      <c r="BR455">
        <v>2</v>
      </c>
      <c r="BT455">
        <v>20</v>
      </c>
    </row>
    <row r="456" spans="2:72" x14ac:dyDescent="0.25">
      <c r="B456" s="22">
        <v>6</v>
      </c>
      <c r="C456" s="23">
        <v>622023</v>
      </c>
      <c r="D456" s="24" t="s">
        <v>489</v>
      </c>
      <c r="E456" s="25">
        <f t="shared" si="188"/>
        <v>80</v>
      </c>
      <c r="F456" s="25">
        <f>Tabela4[[#This Row],[1º ano  LP]]</f>
        <v>80</v>
      </c>
      <c r="G456" s="27">
        <f t="shared" si="189"/>
        <v>6</v>
      </c>
      <c r="H456" s="27">
        <f>Tabela4[[#This Row],[1º ano - APLICADOR LP]]</f>
        <v>6</v>
      </c>
      <c r="I456" s="25">
        <f t="shared" si="190"/>
        <v>119</v>
      </c>
      <c r="J456" s="25">
        <f t="shared" si="191"/>
        <v>119</v>
      </c>
      <c r="K456" s="27">
        <f t="shared" si="192"/>
        <v>8</v>
      </c>
      <c r="L456" s="27">
        <f t="shared" si="193"/>
        <v>8</v>
      </c>
      <c r="M456" s="25">
        <f t="shared" si="194"/>
        <v>104</v>
      </c>
      <c r="N456" s="25">
        <f t="shared" si="195"/>
        <v>104</v>
      </c>
      <c r="O456" s="27">
        <f t="shared" si="196"/>
        <v>6</v>
      </c>
      <c r="P456" s="27">
        <f t="shared" si="197"/>
        <v>6</v>
      </c>
      <c r="Q456" s="25">
        <f t="shared" si="198"/>
        <v>101</v>
      </c>
      <c r="R456" s="25">
        <f t="shared" si="199"/>
        <v>101</v>
      </c>
      <c r="S456" s="25">
        <f t="shared" si="200"/>
        <v>113</v>
      </c>
      <c r="T456" s="25">
        <f t="shared" si="201"/>
        <v>113</v>
      </c>
      <c r="U456" s="25">
        <f t="shared" si="202"/>
        <v>0</v>
      </c>
      <c r="V456" s="25">
        <f t="shared" si="203"/>
        <v>0</v>
      </c>
      <c r="W456" s="25">
        <f t="shared" si="204"/>
        <v>0</v>
      </c>
      <c r="X456" s="25">
        <f t="shared" si="205"/>
        <v>0</v>
      </c>
      <c r="Y456" s="25">
        <f t="shared" si="206"/>
        <v>0</v>
      </c>
      <c r="Z456" s="25">
        <f t="shared" si="207"/>
        <v>0</v>
      </c>
      <c r="AA456" s="25">
        <f t="shared" si="208"/>
        <v>0</v>
      </c>
      <c r="AB456" s="25">
        <f t="shared" si="209"/>
        <v>0</v>
      </c>
      <c r="AC456" s="25">
        <f t="shared" si="210"/>
        <v>0</v>
      </c>
      <c r="AD456" s="25">
        <f t="shared" si="211"/>
        <v>0</v>
      </c>
      <c r="AE456" s="25">
        <f t="shared" si="212"/>
        <v>0</v>
      </c>
      <c r="AF456" s="27">
        <f t="shared" si="213"/>
        <v>0</v>
      </c>
      <c r="AG456" s="27">
        <f t="shared" si="214"/>
        <v>0</v>
      </c>
      <c r="AH456" s="27">
        <f t="shared" si="215"/>
        <v>0</v>
      </c>
      <c r="AI456" s="27">
        <f t="shared" si="216"/>
        <v>0</v>
      </c>
      <c r="AJ456" s="27">
        <f t="shared" si="217"/>
        <v>0</v>
      </c>
      <c r="AK456" s="26">
        <f>SUM(Tabela4[[#This Row],[1º ano  LP]:[Questionário Contextual Estudante]])</f>
        <v>1074</v>
      </c>
      <c r="AM456">
        <f>IFERROR(IF(VLOOKUP(Tabela4[[#This Row],[Designação]],BW:BX,2,0)="SIM",SUM(AR456:AU456)+(4*(SUM(BH456:BK456))),0),0)</f>
        <v>0</v>
      </c>
      <c r="AN456">
        <f>IFERROR(IF(VLOOKUP(Tabela4[[#This Row],[Designação]],BW:BX,2,0)="SIM",SUM(AV456:BC456)+(4*(SUM(BL456:BS456))),0),0)</f>
        <v>0</v>
      </c>
      <c r="AO456">
        <f>IFERROR(VLOOKUP(Tabela4[[#This Row],[Designação]],BW:BX,2,0),0)</f>
        <v>0</v>
      </c>
      <c r="AP456" t="str">
        <f>IF(Tabela4[[#This Row],[Designação]]=AQ456,"SIM","NÃO")</f>
        <v>SIM</v>
      </c>
      <c r="AQ456" s="38">
        <v>622023</v>
      </c>
      <c r="AR456">
        <v>68</v>
      </c>
      <c r="AS456">
        <v>103</v>
      </c>
      <c r="AT456">
        <v>92</v>
      </c>
      <c r="AU456">
        <v>89</v>
      </c>
      <c r="AV456">
        <v>101</v>
      </c>
      <c r="BD456">
        <v>453</v>
      </c>
      <c r="BF456" t="str">
        <f t="shared" si="218"/>
        <v>sim</v>
      </c>
      <c r="BG456" s="38">
        <v>622023</v>
      </c>
      <c r="BH456">
        <v>3</v>
      </c>
      <c r="BI456">
        <v>4</v>
      </c>
      <c r="BJ456">
        <v>3</v>
      </c>
      <c r="BK456">
        <v>3</v>
      </c>
      <c r="BL456">
        <v>3</v>
      </c>
      <c r="BT456">
        <v>16</v>
      </c>
    </row>
    <row r="457" spans="2:72" x14ac:dyDescent="0.25">
      <c r="B457" s="22">
        <v>6</v>
      </c>
      <c r="C457" s="23">
        <v>622024</v>
      </c>
      <c r="D457" s="24" t="s">
        <v>490</v>
      </c>
      <c r="E457" s="25">
        <f t="shared" ref="E457:E520" si="219">AR457+(4*BH457)</f>
        <v>32</v>
      </c>
      <c r="F457" s="25">
        <f>Tabela4[[#This Row],[1º ano  LP]]</f>
        <v>32</v>
      </c>
      <c r="G457" s="27">
        <f t="shared" ref="G457:G520" si="220">BH457*2</f>
        <v>2</v>
      </c>
      <c r="H457" s="27">
        <f>Tabela4[[#This Row],[1º ano - APLICADOR LP]]</f>
        <v>2</v>
      </c>
      <c r="I457" s="25">
        <f t="shared" ref="I457:I520" si="221">AS457+(4*BI457)</f>
        <v>32</v>
      </c>
      <c r="J457" s="25">
        <f t="shared" ref="J457:J520" si="222">I457</f>
        <v>32</v>
      </c>
      <c r="K457" s="27">
        <f t="shared" ref="K457:K520" si="223">BI457*2</f>
        <v>2</v>
      </c>
      <c r="L457" s="27">
        <f t="shared" ref="L457:L520" si="224">K457</f>
        <v>2</v>
      </c>
      <c r="M457" s="25">
        <f t="shared" ref="M457:M520" si="225">AT457+(4*BJ457)</f>
        <v>33</v>
      </c>
      <c r="N457" s="25">
        <f t="shared" ref="N457:N520" si="226">M457</f>
        <v>33</v>
      </c>
      <c r="O457" s="27">
        <f t="shared" ref="O457:O520" si="227">BJ457*2</f>
        <v>2</v>
      </c>
      <c r="P457" s="27">
        <f t="shared" ref="P457:P520" si="228">O457</f>
        <v>2</v>
      </c>
      <c r="Q457" s="25">
        <f t="shared" ref="Q457:Q520" si="229">AU457+(4*BK457)</f>
        <v>80</v>
      </c>
      <c r="R457" s="25">
        <f t="shared" ref="R457:R520" si="230">Q457</f>
        <v>80</v>
      </c>
      <c r="S457" s="25">
        <f t="shared" ref="S457:S520" si="231">AV457+(4*BL457)</f>
        <v>112</v>
      </c>
      <c r="T457" s="25">
        <f t="shared" ref="T457:T520" si="232">S457</f>
        <v>112</v>
      </c>
      <c r="U457" s="25">
        <f t="shared" ref="U457:U520" si="233">AW457+(4*BM457)</f>
        <v>120</v>
      </c>
      <c r="V457" s="25">
        <f t="shared" ref="V457:V520" si="234">U457</f>
        <v>120</v>
      </c>
      <c r="W457" s="25">
        <f t="shared" ref="W457:W520" si="235">AX457+(4*BN457)</f>
        <v>92</v>
      </c>
      <c r="X457" s="25">
        <f t="shared" ref="X457:X520" si="236">W457</f>
        <v>92</v>
      </c>
      <c r="Y457" s="25">
        <f t="shared" ref="Y457:Y520" si="237">AY457+(4*BO457)</f>
        <v>86</v>
      </c>
      <c r="Z457" s="25">
        <f t="shared" ref="Z457:Z520" si="238">Y457</f>
        <v>86</v>
      </c>
      <c r="AA457" s="25">
        <f t="shared" ref="AA457:AA520" si="239">AZ457+(4*BP457)</f>
        <v>81</v>
      </c>
      <c r="AB457" s="25">
        <f t="shared" ref="AB457:AB520" si="240">AA457</f>
        <v>81</v>
      </c>
      <c r="AC457" s="25">
        <f t="shared" ref="AC457:AC520" si="241">BA457+(4*BQ457)</f>
        <v>0</v>
      </c>
      <c r="AD457" s="25">
        <f t="shared" ref="AD457:AD520" si="242">AC457</f>
        <v>0</v>
      </c>
      <c r="AE457" s="25">
        <f t="shared" ref="AE457:AE520" si="243">BB457+(4*BR457)</f>
        <v>49</v>
      </c>
      <c r="AF457" s="27">
        <f t="shared" ref="AF457:AF520" si="244">AE457</f>
        <v>49</v>
      </c>
      <c r="AG457" s="27">
        <f t="shared" ref="AG457:AG520" si="245">BC457+(4*BS457)</f>
        <v>0</v>
      </c>
      <c r="AH457" s="27">
        <f t="shared" ref="AH457:AH520" si="246">AG457</f>
        <v>0</v>
      </c>
      <c r="AI457" s="27">
        <f t="shared" ref="AI457:AI520" si="247">AM457</f>
        <v>177</v>
      </c>
      <c r="AJ457" s="27">
        <f t="shared" ref="AJ457:AJ520" si="248">AN457</f>
        <v>540</v>
      </c>
      <c r="AK457" s="26">
        <f>SUM(Tabela4[[#This Row],[1º ano  LP]:[Questionário Contextual Estudante]])</f>
        <v>2163</v>
      </c>
      <c r="AM457">
        <f>IFERROR(IF(VLOOKUP(Tabela4[[#This Row],[Designação]],BW:BX,2,0)="SIM",SUM(AR457:AU457)+(4*(SUM(BH457:BK457))),0),0)</f>
        <v>177</v>
      </c>
      <c r="AN457">
        <f>IFERROR(IF(VLOOKUP(Tabela4[[#This Row],[Designação]],BW:BX,2,0)="SIM",SUM(AV457:BC457)+(4*(SUM(BL457:BS457))),0),0)</f>
        <v>540</v>
      </c>
      <c r="AO457" t="str">
        <f>IFERROR(VLOOKUP(Tabela4[[#This Row],[Designação]],BW:BX,2,0),0)</f>
        <v>SIM</v>
      </c>
      <c r="AP457" t="str">
        <f>IF(Tabela4[[#This Row],[Designação]]=AQ457,"SIM","NÃO")</f>
        <v>SIM</v>
      </c>
      <c r="AQ457" s="38">
        <v>622024</v>
      </c>
      <c r="AR457">
        <v>28</v>
      </c>
      <c r="AS457">
        <v>28</v>
      </c>
      <c r="AT457">
        <v>29</v>
      </c>
      <c r="AU457">
        <v>72</v>
      </c>
      <c r="AV457">
        <v>100</v>
      </c>
      <c r="AW457">
        <v>108</v>
      </c>
      <c r="AX457">
        <v>84</v>
      </c>
      <c r="AY457">
        <v>78</v>
      </c>
      <c r="AZ457">
        <v>73</v>
      </c>
      <c r="BB457">
        <v>41</v>
      </c>
      <c r="BD457">
        <v>641</v>
      </c>
      <c r="BF457" t="str">
        <f t="shared" ref="BF457:BF520" si="249">IF(AQ457=BG457,"sim","não")</f>
        <v>sim</v>
      </c>
      <c r="BG457" s="38">
        <v>622024</v>
      </c>
      <c r="BH457">
        <v>1</v>
      </c>
      <c r="BI457">
        <v>1</v>
      </c>
      <c r="BJ457">
        <v>1</v>
      </c>
      <c r="BK457">
        <v>2</v>
      </c>
      <c r="BL457">
        <v>3</v>
      </c>
      <c r="BM457">
        <v>3</v>
      </c>
      <c r="BN457">
        <v>2</v>
      </c>
      <c r="BO457">
        <v>2</v>
      </c>
      <c r="BP457">
        <v>2</v>
      </c>
      <c r="BR457">
        <v>2</v>
      </c>
      <c r="BT457">
        <v>19</v>
      </c>
    </row>
    <row r="458" spans="2:72" x14ac:dyDescent="0.25">
      <c r="B458" s="22">
        <v>6</v>
      </c>
      <c r="C458" s="23">
        <v>622025</v>
      </c>
      <c r="D458" s="24" t="s">
        <v>491</v>
      </c>
      <c r="E458" s="25">
        <f t="shared" si="219"/>
        <v>63</v>
      </c>
      <c r="F458" s="25">
        <f>Tabela4[[#This Row],[1º ano  LP]]</f>
        <v>63</v>
      </c>
      <c r="G458" s="27">
        <f t="shared" si="220"/>
        <v>4</v>
      </c>
      <c r="H458" s="27">
        <f>Tabela4[[#This Row],[1º ano - APLICADOR LP]]</f>
        <v>4</v>
      </c>
      <c r="I458" s="25">
        <f t="shared" si="221"/>
        <v>99</v>
      </c>
      <c r="J458" s="25">
        <f t="shared" si="222"/>
        <v>99</v>
      </c>
      <c r="K458" s="27">
        <f t="shared" si="223"/>
        <v>6</v>
      </c>
      <c r="L458" s="27">
        <f t="shared" si="224"/>
        <v>6</v>
      </c>
      <c r="M458" s="25">
        <f t="shared" si="225"/>
        <v>100</v>
      </c>
      <c r="N458" s="25">
        <f t="shared" si="226"/>
        <v>100</v>
      </c>
      <c r="O458" s="27">
        <f t="shared" si="227"/>
        <v>6</v>
      </c>
      <c r="P458" s="27">
        <f t="shared" si="228"/>
        <v>6</v>
      </c>
      <c r="Q458" s="25">
        <f t="shared" si="229"/>
        <v>71</v>
      </c>
      <c r="R458" s="25">
        <f t="shared" si="230"/>
        <v>71</v>
      </c>
      <c r="S458" s="25">
        <f t="shared" si="231"/>
        <v>69</v>
      </c>
      <c r="T458" s="25">
        <f t="shared" si="232"/>
        <v>69</v>
      </c>
      <c r="U458" s="25">
        <f t="shared" si="233"/>
        <v>0</v>
      </c>
      <c r="V458" s="25">
        <f t="shared" si="234"/>
        <v>0</v>
      </c>
      <c r="W458" s="25">
        <f t="shared" si="235"/>
        <v>0</v>
      </c>
      <c r="X458" s="25">
        <f t="shared" si="236"/>
        <v>0</v>
      </c>
      <c r="Y458" s="25">
        <f t="shared" si="237"/>
        <v>0</v>
      </c>
      <c r="Z458" s="25">
        <f t="shared" si="238"/>
        <v>0</v>
      </c>
      <c r="AA458" s="25">
        <f t="shared" si="239"/>
        <v>0</v>
      </c>
      <c r="AB458" s="25">
        <f t="shared" si="240"/>
        <v>0</v>
      </c>
      <c r="AC458" s="25">
        <f t="shared" si="241"/>
        <v>0</v>
      </c>
      <c r="AD458" s="25">
        <f t="shared" si="242"/>
        <v>0</v>
      </c>
      <c r="AE458" s="25">
        <f t="shared" si="243"/>
        <v>0</v>
      </c>
      <c r="AF458" s="27">
        <f t="shared" si="244"/>
        <v>0</v>
      </c>
      <c r="AG458" s="27">
        <f t="shared" si="245"/>
        <v>0</v>
      </c>
      <c r="AH458" s="27">
        <f t="shared" si="246"/>
        <v>0</v>
      </c>
      <c r="AI458" s="27">
        <f t="shared" si="247"/>
        <v>0</v>
      </c>
      <c r="AJ458" s="27">
        <f t="shared" si="248"/>
        <v>0</v>
      </c>
      <c r="AK458" s="26">
        <f>SUM(Tabela4[[#This Row],[1º ano  LP]:[Questionário Contextual Estudante]])</f>
        <v>836</v>
      </c>
      <c r="AM458">
        <f>IFERROR(IF(VLOOKUP(Tabela4[[#This Row],[Designação]],BW:BX,2,0)="SIM",SUM(AR458:AU458)+(4*(SUM(BH458:BK458))),0),0)</f>
        <v>0</v>
      </c>
      <c r="AN458">
        <f>IFERROR(IF(VLOOKUP(Tabela4[[#This Row],[Designação]],BW:BX,2,0)="SIM",SUM(AV458:BC458)+(4*(SUM(BL458:BS458))),0),0)</f>
        <v>0</v>
      </c>
      <c r="AO458">
        <f>IFERROR(VLOOKUP(Tabela4[[#This Row],[Designação]],BW:BX,2,0),0)</f>
        <v>0</v>
      </c>
      <c r="AP458" t="str">
        <f>IF(Tabela4[[#This Row],[Designação]]=AQ458,"SIM","NÃO")</f>
        <v>SIM</v>
      </c>
      <c r="AQ458" s="38">
        <v>622025</v>
      </c>
      <c r="AR458">
        <v>55</v>
      </c>
      <c r="AS458">
        <v>87</v>
      </c>
      <c r="AT458">
        <v>88</v>
      </c>
      <c r="AU458">
        <v>63</v>
      </c>
      <c r="AV458">
        <v>61</v>
      </c>
      <c r="BD458">
        <v>354</v>
      </c>
      <c r="BF458" t="str">
        <f t="shared" si="249"/>
        <v>sim</v>
      </c>
      <c r="BG458" s="38">
        <v>622025</v>
      </c>
      <c r="BH458">
        <v>2</v>
      </c>
      <c r="BI458">
        <v>3</v>
      </c>
      <c r="BJ458">
        <v>3</v>
      </c>
      <c r="BK458">
        <v>2</v>
      </c>
      <c r="BL458">
        <v>2</v>
      </c>
      <c r="BT458">
        <v>12</v>
      </c>
    </row>
    <row r="459" spans="2:72" x14ac:dyDescent="0.25">
      <c r="B459" s="22">
        <v>6</v>
      </c>
      <c r="C459" s="23">
        <v>622026</v>
      </c>
      <c r="D459" s="24" t="s">
        <v>492</v>
      </c>
      <c r="E459" s="25">
        <f t="shared" si="219"/>
        <v>87</v>
      </c>
      <c r="F459" s="25">
        <f>Tabela4[[#This Row],[1º ano  LP]]</f>
        <v>87</v>
      </c>
      <c r="G459" s="27">
        <f t="shared" si="220"/>
        <v>6</v>
      </c>
      <c r="H459" s="27">
        <f>Tabela4[[#This Row],[1º ano - APLICADOR LP]]</f>
        <v>6</v>
      </c>
      <c r="I459" s="25">
        <f t="shared" si="221"/>
        <v>63</v>
      </c>
      <c r="J459" s="25">
        <f t="shared" si="222"/>
        <v>63</v>
      </c>
      <c r="K459" s="27">
        <f t="shared" si="223"/>
        <v>4</v>
      </c>
      <c r="L459" s="27">
        <f t="shared" si="224"/>
        <v>4</v>
      </c>
      <c r="M459" s="25">
        <f t="shared" si="225"/>
        <v>104</v>
      </c>
      <c r="N459" s="25">
        <f t="shared" si="226"/>
        <v>104</v>
      </c>
      <c r="O459" s="27">
        <f t="shared" si="227"/>
        <v>6</v>
      </c>
      <c r="P459" s="27">
        <f t="shared" si="228"/>
        <v>6</v>
      </c>
      <c r="Q459" s="25">
        <f t="shared" si="229"/>
        <v>94</v>
      </c>
      <c r="R459" s="25">
        <f t="shared" si="230"/>
        <v>94</v>
      </c>
      <c r="S459" s="25">
        <f t="shared" si="231"/>
        <v>78</v>
      </c>
      <c r="T459" s="25">
        <f t="shared" si="232"/>
        <v>78</v>
      </c>
      <c r="U459" s="25">
        <f t="shared" si="233"/>
        <v>0</v>
      </c>
      <c r="V459" s="25">
        <f t="shared" si="234"/>
        <v>0</v>
      </c>
      <c r="W459" s="25">
        <f t="shared" si="235"/>
        <v>0</v>
      </c>
      <c r="X459" s="25">
        <f t="shared" si="236"/>
        <v>0</v>
      </c>
      <c r="Y459" s="25">
        <f t="shared" si="237"/>
        <v>0</v>
      </c>
      <c r="Z459" s="25">
        <f t="shared" si="238"/>
        <v>0</v>
      </c>
      <c r="AA459" s="25">
        <f t="shared" si="239"/>
        <v>0</v>
      </c>
      <c r="AB459" s="25">
        <f t="shared" si="240"/>
        <v>0</v>
      </c>
      <c r="AC459" s="25">
        <f t="shared" si="241"/>
        <v>0</v>
      </c>
      <c r="AD459" s="25">
        <f t="shared" si="242"/>
        <v>0</v>
      </c>
      <c r="AE459" s="25">
        <f t="shared" si="243"/>
        <v>0</v>
      </c>
      <c r="AF459" s="27">
        <f t="shared" si="244"/>
        <v>0</v>
      </c>
      <c r="AG459" s="27">
        <f t="shared" si="245"/>
        <v>0</v>
      </c>
      <c r="AH459" s="27">
        <f t="shared" si="246"/>
        <v>0</v>
      </c>
      <c r="AI459" s="27">
        <f t="shared" si="247"/>
        <v>0</v>
      </c>
      <c r="AJ459" s="27">
        <f t="shared" si="248"/>
        <v>0</v>
      </c>
      <c r="AK459" s="26">
        <f>SUM(Tabela4[[#This Row],[1º ano  LP]:[Questionário Contextual Estudante]])</f>
        <v>884</v>
      </c>
      <c r="AM459">
        <f>IFERROR(IF(VLOOKUP(Tabela4[[#This Row],[Designação]],BW:BX,2,0)="SIM",SUM(AR459:AU459)+(4*(SUM(BH459:BK459))),0),0)</f>
        <v>0</v>
      </c>
      <c r="AN459">
        <f>IFERROR(IF(VLOOKUP(Tabela4[[#This Row],[Designação]],BW:BX,2,0)="SIM",SUM(AV459:BC459)+(4*(SUM(BL459:BS459))),0),0)</f>
        <v>0</v>
      </c>
      <c r="AO459">
        <f>IFERROR(VLOOKUP(Tabela4[[#This Row],[Designação]],BW:BX,2,0),0)</f>
        <v>0</v>
      </c>
      <c r="AP459" t="str">
        <f>IF(Tabela4[[#This Row],[Designação]]=AQ459,"SIM","NÃO")</f>
        <v>SIM</v>
      </c>
      <c r="AQ459" s="38">
        <v>622026</v>
      </c>
      <c r="AR459">
        <v>75</v>
      </c>
      <c r="AS459">
        <v>55</v>
      </c>
      <c r="AT459">
        <v>92</v>
      </c>
      <c r="AU459">
        <v>82</v>
      </c>
      <c r="AV459">
        <v>70</v>
      </c>
      <c r="BD459">
        <v>374</v>
      </c>
      <c r="BF459" t="str">
        <f t="shared" si="249"/>
        <v>sim</v>
      </c>
      <c r="BG459" s="38">
        <v>622026</v>
      </c>
      <c r="BH459">
        <v>3</v>
      </c>
      <c r="BI459">
        <v>2</v>
      </c>
      <c r="BJ459">
        <v>3</v>
      </c>
      <c r="BK459">
        <v>3</v>
      </c>
      <c r="BL459">
        <v>2</v>
      </c>
      <c r="BT459">
        <v>13</v>
      </c>
    </row>
    <row r="460" spans="2:72" x14ac:dyDescent="0.25">
      <c r="B460" s="22">
        <v>6</v>
      </c>
      <c r="C460" s="23">
        <v>622027</v>
      </c>
      <c r="D460" s="24" t="s">
        <v>493</v>
      </c>
      <c r="E460" s="25">
        <f t="shared" si="219"/>
        <v>68</v>
      </c>
      <c r="F460" s="25">
        <f>Tabela4[[#This Row],[1º ano  LP]]</f>
        <v>68</v>
      </c>
      <c r="G460" s="27">
        <f t="shared" si="220"/>
        <v>4</v>
      </c>
      <c r="H460" s="27">
        <f>Tabela4[[#This Row],[1º ano - APLICADOR LP]]</f>
        <v>4</v>
      </c>
      <c r="I460" s="25">
        <f t="shared" si="221"/>
        <v>98</v>
      </c>
      <c r="J460" s="25">
        <f t="shared" si="222"/>
        <v>98</v>
      </c>
      <c r="K460" s="27">
        <f t="shared" si="223"/>
        <v>6</v>
      </c>
      <c r="L460" s="27">
        <f t="shared" si="224"/>
        <v>6</v>
      </c>
      <c r="M460" s="25">
        <f t="shared" si="225"/>
        <v>105</v>
      </c>
      <c r="N460" s="25">
        <f t="shared" si="226"/>
        <v>105</v>
      </c>
      <c r="O460" s="27">
        <f t="shared" si="227"/>
        <v>6</v>
      </c>
      <c r="P460" s="27">
        <f t="shared" si="228"/>
        <v>6</v>
      </c>
      <c r="Q460" s="25">
        <f t="shared" si="229"/>
        <v>74</v>
      </c>
      <c r="R460" s="25">
        <f t="shared" si="230"/>
        <v>74</v>
      </c>
      <c r="S460" s="25">
        <f t="shared" si="231"/>
        <v>106</v>
      </c>
      <c r="T460" s="25">
        <f t="shared" si="232"/>
        <v>106</v>
      </c>
      <c r="U460" s="25">
        <f t="shared" si="233"/>
        <v>0</v>
      </c>
      <c r="V460" s="25">
        <f t="shared" si="234"/>
        <v>0</v>
      </c>
      <c r="W460" s="25">
        <f t="shared" si="235"/>
        <v>0</v>
      </c>
      <c r="X460" s="25">
        <f t="shared" si="236"/>
        <v>0</v>
      </c>
      <c r="Y460" s="25">
        <f t="shared" si="237"/>
        <v>0</v>
      </c>
      <c r="Z460" s="25">
        <f t="shared" si="238"/>
        <v>0</v>
      </c>
      <c r="AA460" s="25">
        <f t="shared" si="239"/>
        <v>0</v>
      </c>
      <c r="AB460" s="25">
        <f t="shared" si="240"/>
        <v>0</v>
      </c>
      <c r="AC460" s="25">
        <f t="shared" si="241"/>
        <v>0</v>
      </c>
      <c r="AD460" s="25">
        <f t="shared" si="242"/>
        <v>0</v>
      </c>
      <c r="AE460" s="25">
        <f t="shared" si="243"/>
        <v>0</v>
      </c>
      <c r="AF460" s="27">
        <f t="shared" si="244"/>
        <v>0</v>
      </c>
      <c r="AG460" s="27">
        <f t="shared" si="245"/>
        <v>0</v>
      </c>
      <c r="AH460" s="27">
        <f t="shared" si="246"/>
        <v>0</v>
      </c>
      <c r="AI460" s="27">
        <f t="shared" si="247"/>
        <v>0</v>
      </c>
      <c r="AJ460" s="27">
        <f t="shared" si="248"/>
        <v>0</v>
      </c>
      <c r="AK460" s="26">
        <f>SUM(Tabela4[[#This Row],[1º ano  LP]:[Questionário Contextual Estudante]])</f>
        <v>934</v>
      </c>
      <c r="AM460">
        <f>IFERROR(IF(VLOOKUP(Tabela4[[#This Row],[Designação]],BW:BX,2,0)="SIM",SUM(AR460:AU460)+(4*(SUM(BH460:BK460))),0),0)</f>
        <v>0</v>
      </c>
      <c r="AN460">
        <f>IFERROR(IF(VLOOKUP(Tabela4[[#This Row],[Designação]],BW:BX,2,0)="SIM",SUM(AV460:BC460)+(4*(SUM(BL460:BS460))),0),0)</f>
        <v>0</v>
      </c>
      <c r="AO460">
        <f>IFERROR(VLOOKUP(Tabela4[[#This Row],[Designação]],BW:BX,2,0),0)</f>
        <v>0</v>
      </c>
      <c r="AP460" t="str">
        <f>IF(Tabela4[[#This Row],[Designação]]=AQ460,"SIM","NÃO")</f>
        <v>SIM</v>
      </c>
      <c r="AQ460" s="38">
        <v>622027</v>
      </c>
      <c r="AR460">
        <v>60</v>
      </c>
      <c r="AS460">
        <v>86</v>
      </c>
      <c r="AT460">
        <v>93</v>
      </c>
      <c r="AU460">
        <v>66</v>
      </c>
      <c r="AV460">
        <v>94</v>
      </c>
      <c r="BD460">
        <v>399</v>
      </c>
      <c r="BF460" t="str">
        <f t="shared" si="249"/>
        <v>sim</v>
      </c>
      <c r="BG460" s="38">
        <v>622027</v>
      </c>
      <c r="BH460">
        <v>2</v>
      </c>
      <c r="BI460">
        <v>3</v>
      </c>
      <c r="BJ460">
        <v>3</v>
      </c>
      <c r="BK460">
        <v>2</v>
      </c>
      <c r="BL460">
        <v>3</v>
      </c>
      <c r="BT460">
        <v>13</v>
      </c>
    </row>
    <row r="461" spans="2:72" x14ac:dyDescent="0.25">
      <c r="B461" s="22">
        <v>6</v>
      </c>
      <c r="C461" s="23">
        <v>622201</v>
      </c>
      <c r="D461" s="24" t="s">
        <v>494</v>
      </c>
      <c r="E461" s="25">
        <f t="shared" si="219"/>
        <v>47</v>
      </c>
      <c r="F461" s="25">
        <f>Tabela4[[#This Row],[1º ano  LP]]</f>
        <v>47</v>
      </c>
      <c r="G461" s="27">
        <f t="shared" si="220"/>
        <v>4</v>
      </c>
      <c r="H461" s="27">
        <f>Tabela4[[#This Row],[1º ano - APLICADOR LP]]</f>
        <v>4</v>
      </c>
      <c r="I461" s="25">
        <f t="shared" si="221"/>
        <v>62</v>
      </c>
      <c r="J461" s="25">
        <f t="shared" si="222"/>
        <v>62</v>
      </c>
      <c r="K461" s="27">
        <f t="shared" si="223"/>
        <v>4</v>
      </c>
      <c r="L461" s="27">
        <f t="shared" si="224"/>
        <v>4</v>
      </c>
      <c r="M461" s="25">
        <f t="shared" si="225"/>
        <v>95</v>
      </c>
      <c r="N461" s="25">
        <f t="shared" si="226"/>
        <v>95</v>
      </c>
      <c r="O461" s="27">
        <f t="shared" si="227"/>
        <v>6</v>
      </c>
      <c r="P461" s="27">
        <f t="shared" si="228"/>
        <v>6</v>
      </c>
      <c r="Q461" s="25">
        <f t="shared" si="229"/>
        <v>53</v>
      </c>
      <c r="R461" s="25">
        <f t="shared" si="230"/>
        <v>53</v>
      </c>
      <c r="S461" s="25">
        <f t="shared" si="231"/>
        <v>54</v>
      </c>
      <c r="T461" s="25">
        <f t="shared" si="232"/>
        <v>54</v>
      </c>
      <c r="U461" s="25">
        <f t="shared" si="233"/>
        <v>60</v>
      </c>
      <c r="V461" s="25">
        <f t="shared" si="234"/>
        <v>60</v>
      </c>
      <c r="W461" s="25">
        <f t="shared" si="235"/>
        <v>0</v>
      </c>
      <c r="X461" s="25">
        <f t="shared" si="236"/>
        <v>0</v>
      </c>
      <c r="Y461" s="25">
        <f t="shared" si="237"/>
        <v>0</v>
      </c>
      <c r="Z461" s="25">
        <f t="shared" si="238"/>
        <v>0</v>
      </c>
      <c r="AA461" s="25">
        <f t="shared" si="239"/>
        <v>0</v>
      </c>
      <c r="AB461" s="25">
        <f t="shared" si="240"/>
        <v>0</v>
      </c>
      <c r="AC461" s="25">
        <f t="shared" si="241"/>
        <v>0</v>
      </c>
      <c r="AD461" s="25">
        <f t="shared" si="242"/>
        <v>0</v>
      </c>
      <c r="AE461" s="25">
        <f t="shared" si="243"/>
        <v>0</v>
      </c>
      <c r="AF461" s="27">
        <f t="shared" si="244"/>
        <v>0</v>
      </c>
      <c r="AG461" s="27">
        <f t="shared" si="245"/>
        <v>0</v>
      </c>
      <c r="AH461" s="27">
        <f t="shared" si="246"/>
        <v>0</v>
      </c>
      <c r="AI461" s="27">
        <f t="shared" si="247"/>
        <v>0</v>
      </c>
      <c r="AJ461" s="27">
        <f t="shared" si="248"/>
        <v>0</v>
      </c>
      <c r="AK461" s="26">
        <f>SUM(Tabela4[[#This Row],[1º ano  LP]:[Questionário Contextual Estudante]])</f>
        <v>770</v>
      </c>
      <c r="AM461">
        <f>IFERROR(IF(VLOOKUP(Tabela4[[#This Row],[Designação]],BW:BX,2,0)="SIM",SUM(AR461:AU461)+(4*(SUM(BH461:BK461))),0),0)</f>
        <v>0</v>
      </c>
      <c r="AN461">
        <f>IFERROR(IF(VLOOKUP(Tabela4[[#This Row],[Designação]],BW:BX,2,0)="SIM",SUM(AV461:BC461)+(4*(SUM(BL461:BS461))),0),0)</f>
        <v>0</v>
      </c>
      <c r="AO461">
        <f>IFERROR(VLOOKUP(Tabela4[[#This Row],[Designação]],BW:BX,2,0),0)</f>
        <v>0</v>
      </c>
      <c r="AP461" t="str">
        <f>IF(Tabela4[[#This Row],[Designação]]=AQ461,"SIM","NÃO")</f>
        <v>SIM</v>
      </c>
      <c r="AQ461" s="38">
        <v>622201</v>
      </c>
      <c r="AR461">
        <v>39</v>
      </c>
      <c r="AS461">
        <v>54</v>
      </c>
      <c r="AT461">
        <v>83</v>
      </c>
      <c r="AU461">
        <v>45</v>
      </c>
      <c r="AV461">
        <v>46</v>
      </c>
      <c r="AW461">
        <v>52</v>
      </c>
      <c r="BD461">
        <v>319</v>
      </c>
      <c r="BF461" t="str">
        <f t="shared" si="249"/>
        <v>sim</v>
      </c>
      <c r="BG461" s="38">
        <v>622201</v>
      </c>
      <c r="BH461">
        <v>2</v>
      </c>
      <c r="BI461">
        <v>2</v>
      </c>
      <c r="BJ461">
        <v>3</v>
      </c>
      <c r="BK461">
        <v>2</v>
      </c>
      <c r="BL461">
        <v>2</v>
      </c>
      <c r="BM461">
        <v>2</v>
      </c>
      <c r="BT461">
        <v>13</v>
      </c>
    </row>
    <row r="462" spans="2:72" x14ac:dyDescent="0.25">
      <c r="B462" s="22">
        <v>6</v>
      </c>
      <c r="C462" s="23">
        <v>622203</v>
      </c>
      <c r="D462" s="24" t="s">
        <v>495</v>
      </c>
      <c r="E462" s="25">
        <f t="shared" si="219"/>
        <v>133</v>
      </c>
      <c r="F462" s="25">
        <f>Tabela4[[#This Row],[1º ano  LP]]</f>
        <v>133</v>
      </c>
      <c r="G462" s="27">
        <f t="shared" si="220"/>
        <v>10</v>
      </c>
      <c r="H462" s="27">
        <f>Tabela4[[#This Row],[1º ano - APLICADOR LP]]</f>
        <v>10</v>
      </c>
      <c r="I462" s="25">
        <f t="shared" si="221"/>
        <v>129</v>
      </c>
      <c r="J462" s="25">
        <f t="shared" si="222"/>
        <v>129</v>
      </c>
      <c r="K462" s="27">
        <f t="shared" si="223"/>
        <v>8</v>
      </c>
      <c r="L462" s="27">
        <f t="shared" si="224"/>
        <v>8</v>
      </c>
      <c r="M462" s="25">
        <f t="shared" si="225"/>
        <v>132</v>
      </c>
      <c r="N462" s="25">
        <f t="shared" si="226"/>
        <v>132</v>
      </c>
      <c r="O462" s="27">
        <f t="shared" si="227"/>
        <v>8</v>
      </c>
      <c r="P462" s="27">
        <f t="shared" si="228"/>
        <v>8</v>
      </c>
      <c r="Q462" s="25">
        <f t="shared" si="229"/>
        <v>111</v>
      </c>
      <c r="R462" s="25">
        <f t="shared" si="230"/>
        <v>111</v>
      </c>
      <c r="S462" s="25">
        <f t="shared" si="231"/>
        <v>118</v>
      </c>
      <c r="T462" s="25">
        <f t="shared" si="232"/>
        <v>118</v>
      </c>
      <c r="U462" s="25">
        <f t="shared" si="233"/>
        <v>110</v>
      </c>
      <c r="V462" s="25">
        <f t="shared" si="234"/>
        <v>110</v>
      </c>
      <c r="W462" s="25">
        <f t="shared" si="235"/>
        <v>0</v>
      </c>
      <c r="X462" s="25">
        <f t="shared" si="236"/>
        <v>0</v>
      </c>
      <c r="Y462" s="25">
        <f t="shared" si="237"/>
        <v>0</v>
      </c>
      <c r="Z462" s="25">
        <f t="shared" si="238"/>
        <v>0</v>
      </c>
      <c r="AA462" s="25">
        <f t="shared" si="239"/>
        <v>0</v>
      </c>
      <c r="AB462" s="25">
        <f t="shared" si="240"/>
        <v>0</v>
      </c>
      <c r="AC462" s="25">
        <f t="shared" si="241"/>
        <v>0</v>
      </c>
      <c r="AD462" s="25">
        <f t="shared" si="242"/>
        <v>0</v>
      </c>
      <c r="AE462" s="25">
        <f t="shared" si="243"/>
        <v>0</v>
      </c>
      <c r="AF462" s="27">
        <f t="shared" si="244"/>
        <v>0</v>
      </c>
      <c r="AG462" s="27">
        <f t="shared" si="245"/>
        <v>0</v>
      </c>
      <c r="AH462" s="27">
        <f t="shared" si="246"/>
        <v>0</v>
      </c>
      <c r="AI462" s="27">
        <f t="shared" si="247"/>
        <v>0</v>
      </c>
      <c r="AJ462" s="27">
        <f t="shared" si="248"/>
        <v>0</v>
      </c>
      <c r="AK462" s="26">
        <f>SUM(Tabela4[[#This Row],[1º ano  LP]:[Questionário Contextual Estudante]])</f>
        <v>1518</v>
      </c>
      <c r="AM462">
        <f>IFERROR(IF(VLOOKUP(Tabela4[[#This Row],[Designação]],BW:BX,2,0)="SIM",SUM(AR462:AU462)+(4*(SUM(BH462:BK462))),0),0)</f>
        <v>0</v>
      </c>
      <c r="AN462">
        <f>IFERROR(IF(VLOOKUP(Tabela4[[#This Row],[Designação]],BW:BX,2,0)="SIM",SUM(AV462:BC462)+(4*(SUM(BL462:BS462))),0),0)</f>
        <v>0</v>
      </c>
      <c r="AO462">
        <f>IFERROR(VLOOKUP(Tabela4[[#This Row],[Designação]],BW:BX,2,0),0)</f>
        <v>0</v>
      </c>
      <c r="AP462" t="str">
        <f>IF(Tabela4[[#This Row],[Designação]]=AQ462,"SIM","NÃO")</f>
        <v>SIM</v>
      </c>
      <c r="AQ462" s="38">
        <v>622203</v>
      </c>
      <c r="AR462">
        <v>113</v>
      </c>
      <c r="AS462">
        <v>113</v>
      </c>
      <c r="AT462">
        <v>116</v>
      </c>
      <c r="AU462">
        <v>99</v>
      </c>
      <c r="AV462">
        <v>106</v>
      </c>
      <c r="AW462">
        <v>98</v>
      </c>
      <c r="BD462">
        <v>645</v>
      </c>
      <c r="BF462" t="str">
        <f t="shared" si="249"/>
        <v>sim</v>
      </c>
      <c r="BG462" s="38">
        <v>622203</v>
      </c>
      <c r="BH462">
        <v>5</v>
      </c>
      <c r="BI462">
        <v>4</v>
      </c>
      <c r="BJ462">
        <v>4</v>
      </c>
      <c r="BK462">
        <v>3</v>
      </c>
      <c r="BL462">
        <v>3</v>
      </c>
      <c r="BM462">
        <v>3</v>
      </c>
      <c r="BT462">
        <v>22</v>
      </c>
    </row>
    <row r="463" spans="2:72" x14ac:dyDescent="0.25">
      <c r="B463" s="22">
        <v>6</v>
      </c>
      <c r="C463" s="23">
        <v>622204</v>
      </c>
      <c r="D463" s="24" t="s">
        <v>496</v>
      </c>
      <c r="E463" s="25">
        <f t="shared" si="219"/>
        <v>58</v>
      </c>
      <c r="F463" s="25">
        <f>Tabela4[[#This Row],[1º ano  LP]]</f>
        <v>58</v>
      </c>
      <c r="G463" s="27">
        <f t="shared" si="220"/>
        <v>4</v>
      </c>
      <c r="H463" s="27">
        <f>Tabela4[[#This Row],[1º ano - APLICADOR LP]]</f>
        <v>4</v>
      </c>
      <c r="I463" s="25">
        <f t="shared" si="221"/>
        <v>47</v>
      </c>
      <c r="J463" s="25">
        <f t="shared" si="222"/>
        <v>47</v>
      </c>
      <c r="K463" s="27">
        <f t="shared" si="223"/>
        <v>4</v>
      </c>
      <c r="L463" s="27">
        <f t="shared" si="224"/>
        <v>4</v>
      </c>
      <c r="M463" s="25">
        <f t="shared" si="225"/>
        <v>63</v>
      </c>
      <c r="N463" s="25">
        <f t="shared" si="226"/>
        <v>63</v>
      </c>
      <c r="O463" s="27">
        <f t="shared" si="227"/>
        <v>4</v>
      </c>
      <c r="P463" s="27">
        <f t="shared" si="228"/>
        <v>4</v>
      </c>
      <c r="Q463" s="25">
        <f t="shared" si="229"/>
        <v>56</v>
      </c>
      <c r="R463" s="25">
        <f t="shared" si="230"/>
        <v>56</v>
      </c>
      <c r="S463" s="25">
        <f t="shared" si="231"/>
        <v>63</v>
      </c>
      <c r="T463" s="25">
        <f t="shared" si="232"/>
        <v>63</v>
      </c>
      <c r="U463" s="25">
        <f t="shared" si="233"/>
        <v>43</v>
      </c>
      <c r="V463" s="25">
        <f t="shared" si="234"/>
        <v>43</v>
      </c>
      <c r="W463" s="25">
        <f t="shared" si="235"/>
        <v>0</v>
      </c>
      <c r="X463" s="25">
        <f t="shared" si="236"/>
        <v>0</v>
      </c>
      <c r="Y463" s="25">
        <f t="shared" si="237"/>
        <v>0</v>
      </c>
      <c r="Z463" s="25">
        <f t="shared" si="238"/>
        <v>0</v>
      </c>
      <c r="AA463" s="25">
        <f t="shared" si="239"/>
        <v>0</v>
      </c>
      <c r="AB463" s="25">
        <f t="shared" si="240"/>
        <v>0</v>
      </c>
      <c r="AC463" s="25">
        <f t="shared" si="241"/>
        <v>0</v>
      </c>
      <c r="AD463" s="25">
        <f t="shared" si="242"/>
        <v>0</v>
      </c>
      <c r="AE463" s="25">
        <f t="shared" si="243"/>
        <v>0</v>
      </c>
      <c r="AF463" s="27">
        <f t="shared" si="244"/>
        <v>0</v>
      </c>
      <c r="AG463" s="27">
        <f t="shared" si="245"/>
        <v>0</v>
      </c>
      <c r="AH463" s="27">
        <f t="shared" si="246"/>
        <v>0</v>
      </c>
      <c r="AI463" s="27">
        <f t="shared" si="247"/>
        <v>0</v>
      </c>
      <c r="AJ463" s="27">
        <f t="shared" si="248"/>
        <v>0</v>
      </c>
      <c r="AK463" s="26">
        <f>SUM(Tabela4[[#This Row],[1º ano  LP]:[Questionário Contextual Estudante]])</f>
        <v>684</v>
      </c>
      <c r="AM463">
        <f>IFERROR(IF(VLOOKUP(Tabela4[[#This Row],[Designação]],BW:BX,2,0)="SIM",SUM(AR463:AU463)+(4*(SUM(BH463:BK463))),0),0)</f>
        <v>0</v>
      </c>
      <c r="AN463">
        <f>IFERROR(IF(VLOOKUP(Tabela4[[#This Row],[Designação]],BW:BX,2,0)="SIM",SUM(AV463:BC463)+(4*(SUM(BL463:BS463))),0),0)</f>
        <v>0</v>
      </c>
      <c r="AO463">
        <f>IFERROR(VLOOKUP(Tabela4[[#This Row],[Designação]],BW:BX,2,0),0)</f>
        <v>0</v>
      </c>
      <c r="AP463" t="str">
        <f>IF(Tabela4[[#This Row],[Designação]]=AQ463,"SIM","NÃO")</f>
        <v>SIM</v>
      </c>
      <c r="AQ463" s="38">
        <v>622204</v>
      </c>
      <c r="AR463">
        <v>50</v>
      </c>
      <c r="AS463">
        <v>39</v>
      </c>
      <c r="AT463">
        <v>55</v>
      </c>
      <c r="AU463">
        <v>48</v>
      </c>
      <c r="AV463">
        <v>55</v>
      </c>
      <c r="AW463">
        <v>39</v>
      </c>
      <c r="BD463">
        <v>286</v>
      </c>
      <c r="BF463" t="str">
        <f t="shared" si="249"/>
        <v>sim</v>
      </c>
      <c r="BG463" s="38">
        <v>622204</v>
      </c>
      <c r="BH463">
        <v>2</v>
      </c>
      <c r="BI463">
        <v>2</v>
      </c>
      <c r="BJ463">
        <v>2</v>
      </c>
      <c r="BK463">
        <v>2</v>
      </c>
      <c r="BL463">
        <v>2</v>
      </c>
      <c r="BM463">
        <v>1</v>
      </c>
      <c r="BT463">
        <v>11</v>
      </c>
    </row>
    <row r="464" spans="2:72" x14ac:dyDescent="0.25">
      <c r="B464" s="22">
        <v>6</v>
      </c>
      <c r="C464" s="23">
        <v>625001</v>
      </c>
      <c r="D464" s="24" t="s">
        <v>497</v>
      </c>
      <c r="E464" s="25">
        <f t="shared" si="219"/>
        <v>69</v>
      </c>
      <c r="F464" s="25">
        <f>Tabela4[[#This Row],[1º ano  LP]]</f>
        <v>69</v>
      </c>
      <c r="G464" s="27">
        <f t="shared" si="220"/>
        <v>4</v>
      </c>
      <c r="H464" s="27">
        <f>Tabela4[[#This Row],[1º ano - APLICADOR LP]]</f>
        <v>4</v>
      </c>
      <c r="I464" s="25">
        <f t="shared" si="221"/>
        <v>65</v>
      </c>
      <c r="J464" s="25">
        <f t="shared" si="222"/>
        <v>65</v>
      </c>
      <c r="K464" s="27">
        <f t="shared" si="223"/>
        <v>4</v>
      </c>
      <c r="L464" s="27">
        <f t="shared" si="224"/>
        <v>4</v>
      </c>
      <c r="M464" s="25">
        <f t="shared" si="225"/>
        <v>100</v>
      </c>
      <c r="N464" s="25">
        <f t="shared" si="226"/>
        <v>100</v>
      </c>
      <c r="O464" s="27">
        <f t="shared" si="227"/>
        <v>6</v>
      </c>
      <c r="P464" s="27">
        <f t="shared" si="228"/>
        <v>6</v>
      </c>
      <c r="Q464" s="25">
        <f t="shared" si="229"/>
        <v>63</v>
      </c>
      <c r="R464" s="25">
        <f t="shared" si="230"/>
        <v>63</v>
      </c>
      <c r="S464" s="25">
        <f t="shared" si="231"/>
        <v>70</v>
      </c>
      <c r="T464" s="25">
        <f t="shared" si="232"/>
        <v>70</v>
      </c>
      <c r="U464" s="25">
        <f t="shared" si="233"/>
        <v>69</v>
      </c>
      <c r="V464" s="25">
        <f t="shared" si="234"/>
        <v>69</v>
      </c>
      <c r="W464" s="25">
        <f t="shared" si="235"/>
        <v>0</v>
      </c>
      <c r="X464" s="25">
        <f t="shared" si="236"/>
        <v>0</v>
      </c>
      <c r="Y464" s="25">
        <f t="shared" si="237"/>
        <v>0</v>
      </c>
      <c r="Z464" s="25">
        <f t="shared" si="238"/>
        <v>0</v>
      </c>
      <c r="AA464" s="25">
        <f t="shared" si="239"/>
        <v>0</v>
      </c>
      <c r="AB464" s="25">
        <f t="shared" si="240"/>
        <v>0</v>
      </c>
      <c r="AC464" s="25">
        <f t="shared" si="241"/>
        <v>0</v>
      </c>
      <c r="AD464" s="25">
        <f t="shared" si="242"/>
        <v>0</v>
      </c>
      <c r="AE464" s="25">
        <f t="shared" si="243"/>
        <v>0</v>
      </c>
      <c r="AF464" s="27">
        <f t="shared" si="244"/>
        <v>0</v>
      </c>
      <c r="AG464" s="27">
        <f t="shared" si="245"/>
        <v>0</v>
      </c>
      <c r="AH464" s="27">
        <f t="shared" si="246"/>
        <v>0</v>
      </c>
      <c r="AI464" s="27">
        <f t="shared" si="247"/>
        <v>0</v>
      </c>
      <c r="AJ464" s="27">
        <f t="shared" si="248"/>
        <v>0</v>
      </c>
      <c r="AK464" s="26">
        <f>SUM(Tabela4[[#This Row],[1º ano  LP]:[Questionário Contextual Estudante]])</f>
        <v>900</v>
      </c>
      <c r="AM464">
        <f>IFERROR(IF(VLOOKUP(Tabela4[[#This Row],[Designação]],BW:BX,2,0)="SIM",SUM(AR464:AU464)+(4*(SUM(BH464:BK464))),0),0)</f>
        <v>0</v>
      </c>
      <c r="AN464">
        <f>IFERROR(IF(VLOOKUP(Tabela4[[#This Row],[Designação]],BW:BX,2,0)="SIM",SUM(AV464:BC464)+(4*(SUM(BL464:BS464))),0),0)</f>
        <v>0</v>
      </c>
      <c r="AO464">
        <f>IFERROR(VLOOKUP(Tabela4[[#This Row],[Designação]],BW:BX,2,0),0)</f>
        <v>0</v>
      </c>
      <c r="AP464" t="str">
        <f>IF(Tabela4[[#This Row],[Designação]]=AQ464,"SIM","NÃO")</f>
        <v>SIM</v>
      </c>
      <c r="AQ464" s="38">
        <v>625001</v>
      </c>
      <c r="AR464">
        <v>61</v>
      </c>
      <c r="AS464">
        <v>57</v>
      </c>
      <c r="AT464">
        <v>88</v>
      </c>
      <c r="AU464">
        <v>55</v>
      </c>
      <c r="AV464">
        <v>62</v>
      </c>
      <c r="AW464">
        <v>61</v>
      </c>
      <c r="BD464">
        <v>384</v>
      </c>
      <c r="BF464" t="str">
        <f t="shared" si="249"/>
        <v>sim</v>
      </c>
      <c r="BG464" s="38">
        <v>625001</v>
      </c>
      <c r="BH464">
        <v>2</v>
      </c>
      <c r="BI464">
        <v>2</v>
      </c>
      <c r="BJ464">
        <v>3</v>
      </c>
      <c r="BK464">
        <v>2</v>
      </c>
      <c r="BL464">
        <v>2</v>
      </c>
      <c r="BM464">
        <v>2</v>
      </c>
      <c r="BT464">
        <v>13</v>
      </c>
    </row>
    <row r="465" spans="2:72" x14ac:dyDescent="0.25">
      <c r="B465" s="22">
        <v>6</v>
      </c>
      <c r="C465" s="23">
        <v>625003</v>
      </c>
      <c r="D465" s="24" t="s">
        <v>498</v>
      </c>
      <c r="E465" s="25">
        <f t="shared" si="219"/>
        <v>0</v>
      </c>
      <c r="F465" s="25">
        <f>Tabela4[[#This Row],[1º ano  LP]]</f>
        <v>0</v>
      </c>
      <c r="G465" s="27">
        <f t="shared" si="220"/>
        <v>0</v>
      </c>
      <c r="H465" s="27">
        <f>Tabela4[[#This Row],[1º ano - APLICADOR LP]]</f>
        <v>0</v>
      </c>
      <c r="I465" s="25">
        <f t="shared" si="221"/>
        <v>0</v>
      </c>
      <c r="J465" s="25">
        <f t="shared" si="222"/>
        <v>0</v>
      </c>
      <c r="K465" s="27">
        <f t="shared" si="223"/>
        <v>0</v>
      </c>
      <c r="L465" s="27">
        <f t="shared" si="224"/>
        <v>0</v>
      </c>
      <c r="M465" s="25">
        <f t="shared" si="225"/>
        <v>0</v>
      </c>
      <c r="N465" s="25">
        <f t="shared" si="226"/>
        <v>0</v>
      </c>
      <c r="O465" s="27">
        <f t="shared" si="227"/>
        <v>0</v>
      </c>
      <c r="P465" s="27">
        <f t="shared" si="228"/>
        <v>0</v>
      </c>
      <c r="Q465" s="25">
        <f t="shared" si="229"/>
        <v>0</v>
      </c>
      <c r="R465" s="25">
        <f t="shared" si="230"/>
        <v>0</v>
      </c>
      <c r="S465" s="25">
        <f t="shared" si="231"/>
        <v>0</v>
      </c>
      <c r="T465" s="25">
        <f t="shared" si="232"/>
        <v>0</v>
      </c>
      <c r="U465" s="25">
        <f t="shared" si="233"/>
        <v>173</v>
      </c>
      <c r="V465" s="25">
        <f t="shared" si="234"/>
        <v>173</v>
      </c>
      <c r="W465" s="25">
        <f t="shared" si="235"/>
        <v>181</v>
      </c>
      <c r="X465" s="25">
        <f t="shared" si="236"/>
        <v>181</v>
      </c>
      <c r="Y465" s="25">
        <f t="shared" si="237"/>
        <v>269</v>
      </c>
      <c r="Z465" s="25">
        <f t="shared" si="238"/>
        <v>269</v>
      </c>
      <c r="AA465" s="25">
        <f t="shared" si="239"/>
        <v>140</v>
      </c>
      <c r="AB465" s="25">
        <f t="shared" si="240"/>
        <v>140</v>
      </c>
      <c r="AC465" s="25">
        <f t="shared" si="241"/>
        <v>0</v>
      </c>
      <c r="AD465" s="25">
        <f t="shared" si="242"/>
        <v>0</v>
      </c>
      <c r="AE465" s="25">
        <f t="shared" si="243"/>
        <v>0</v>
      </c>
      <c r="AF465" s="27">
        <f t="shared" si="244"/>
        <v>0</v>
      </c>
      <c r="AG465" s="27">
        <f t="shared" si="245"/>
        <v>37</v>
      </c>
      <c r="AH465" s="27">
        <f t="shared" si="246"/>
        <v>37</v>
      </c>
      <c r="AI465" s="27">
        <f t="shared" si="247"/>
        <v>0</v>
      </c>
      <c r="AJ465" s="27">
        <f t="shared" si="248"/>
        <v>0</v>
      </c>
      <c r="AK465" s="26">
        <f>SUM(Tabela4[[#This Row],[1º ano  LP]:[Questionário Contextual Estudante]])</f>
        <v>1600</v>
      </c>
      <c r="AM465">
        <f>IFERROR(IF(VLOOKUP(Tabela4[[#This Row],[Designação]],BW:BX,2,0)="SIM",SUM(AR465:AU465)+(4*(SUM(BH465:BK465))),0),0)</f>
        <v>0</v>
      </c>
      <c r="AN465">
        <f>IFERROR(IF(VLOOKUP(Tabela4[[#This Row],[Designação]],BW:BX,2,0)="SIM",SUM(AV465:BC465)+(4*(SUM(BL465:BS465))),0),0)</f>
        <v>0</v>
      </c>
      <c r="AO465">
        <f>IFERROR(VLOOKUP(Tabela4[[#This Row],[Designação]],BW:BX,2,0),0)</f>
        <v>0</v>
      </c>
      <c r="AP465" t="str">
        <f>IF(Tabela4[[#This Row],[Designação]]=AQ465,"SIM","NÃO")</f>
        <v>SIM</v>
      </c>
      <c r="AQ465" s="38">
        <v>625003</v>
      </c>
      <c r="AW465">
        <v>157</v>
      </c>
      <c r="AX465">
        <v>165</v>
      </c>
      <c r="AY465">
        <v>245</v>
      </c>
      <c r="AZ465">
        <v>128</v>
      </c>
      <c r="BC465">
        <v>33</v>
      </c>
      <c r="BD465">
        <v>728</v>
      </c>
      <c r="BF465" t="str">
        <f t="shared" si="249"/>
        <v>sim</v>
      </c>
      <c r="BG465" s="38">
        <v>625003</v>
      </c>
      <c r="BM465">
        <v>4</v>
      </c>
      <c r="BN465">
        <v>4</v>
      </c>
      <c r="BO465">
        <v>6</v>
      </c>
      <c r="BP465">
        <v>3</v>
      </c>
      <c r="BS465">
        <v>1</v>
      </c>
      <c r="BT465">
        <v>18</v>
      </c>
    </row>
    <row r="466" spans="2:72" x14ac:dyDescent="0.25">
      <c r="B466" s="22">
        <v>6</v>
      </c>
      <c r="C466" s="23">
        <v>625004</v>
      </c>
      <c r="D466" s="24" t="s">
        <v>499</v>
      </c>
      <c r="E466" s="25">
        <f t="shared" si="219"/>
        <v>128</v>
      </c>
      <c r="F466" s="25">
        <f>Tabela4[[#This Row],[1º ano  LP]]</f>
        <v>128</v>
      </c>
      <c r="G466" s="27">
        <f t="shared" si="220"/>
        <v>8</v>
      </c>
      <c r="H466" s="27">
        <f>Tabela4[[#This Row],[1º ano - APLICADOR LP]]</f>
        <v>8</v>
      </c>
      <c r="I466" s="25">
        <f t="shared" si="221"/>
        <v>98</v>
      </c>
      <c r="J466" s="25">
        <f t="shared" si="222"/>
        <v>98</v>
      </c>
      <c r="K466" s="27">
        <f t="shared" si="223"/>
        <v>6</v>
      </c>
      <c r="L466" s="27">
        <f t="shared" si="224"/>
        <v>6</v>
      </c>
      <c r="M466" s="25">
        <f t="shared" si="225"/>
        <v>140</v>
      </c>
      <c r="N466" s="25">
        <f t="shared" si="226"/>
        <v>140</v>
      </c>
      <c r="O466" s="27">
        <f t="shared" si="227"/>
        <v>8</v>
      </c>
      <c r="P466" s="27">
        <f t="shared" si="228"/>
        <v>8</v>
      </c>
      <c r="Q466" s="25">
        <f t="shared" si="229"/>
        <v>113</v>
      </c>
      <c r="R466" s="25">
        <f t="shared" si="230"/>
        <v>113</v>
      </c>
      <c r="S466" s="25">
        <f t="shared" si="231"/>
        <v>140</v>
      </c>
      <c r="T466" s="25">
        <f t="shared" si="232"/>
        <v>140</v>
      </c>
      <c r="U466" s="25">
        <f t="shared" si="233"/>
        <v>144</v>
      </c>
      <c r="V466" s="25">
        <f t="shared" si="234"/>
        <v>144</v>
      </c>
      <c r="W466" s="25">
        <f t="shared" si="235"/>
        <v>0</v>
      </c>
      <c r="X466" s="25">
        <f t="shared" si="236"/>
        <v>0</v>
      </c>
      <c r="Y466" s="25">
        <f t="shared" si="237"/>
        <v>0</v>
      </c>
      <c r="Z466" s="25">
        <f t="shared" si="238"/>
        <v>0</v>
      </c>
      <c r="AA466" s="25">
        <f t="shared" si="239"/>
        <v>0</v>
      </c>
      <c r="AB466" s="25">
        <f t="shared" si="240"/>
        <v>0</v>
      </c>
      <c r="AC466" s="25">
        <f t="shared" si="241"/>
        <v>0</v>
      </c>
      <c r="AD466" s="25">
        <f t="shared" si="242"/>
        <v>0</v>
      </c>
      <c r="AE466" s="25">
        <f t="shared" si="243"/>
        <v>0</v>
      </c>
      <c r="AF466" s="27">
        <f t="shared" si="244"/>
        <v>0</v>
      </c>
      <c r="AG466" s="27">
        <f t="shared" si="245"/>
        <v>0</v>
      </c>
      <c r="AH466" s="27">
        <f t="shared" si="246"/>
        <v>0</v>
      </c>
      <c r="AI466" s="27">
        <f t="shared" si="247"/>
        <v>0</v>
      </c>
      <c r="AJ466" s="27">
        <f t="shared" si="248"/>
        <v>0</v>
      </c>
      <c r="AK466" s="26">
        <f>SUM(Tabela4[[#This Row],[1º ano  LP]:[Questionário Contextual Estudante]])</f>
        <v>1570</v>
      </c>
      <c r="AM466">
        <f>IFERROR(IF(VLOOKUP(Tabela4[[#This Row],[Designação]],BW:BX,2,0)="SIM",SUM(AR466:AU466)+(4*(SUM(BH466:BK466))),0),0)</f>
        <v>0</v>
      </c>
      <c r="AN466">
        <f>IFERROR(IF(VLOOKUP(Tabela4[[#This Row],[Designação]],BW:BX,2,0)="SIM",SUM(AV466:BC466)+(4*(SUM(BL466:BS466))),0),0)</f>
        <v>0</v>
      </c>
      <c r="AO466">
        <f>IFERROR(VLOOKUP(Tabela4[[#This Row],[Designação]],BW:BX,2,0),0)</f>
        <v>0</v>
      </c>
      <c r="AP466" t="str">
        <f>IF(Tabela4[[#This Row],[Designação]]=AQ466,"SIM","NÃO")</f>
        <v>SIM</v>
      </c>
      <c r="AQ466" s="38">
        <v>625004</v>
      </c>
      <c r="AR466">
        <v>112</v>
      </c>
      <c r="AS466">
        <v>86</v>
      </c>
      <c r="AT466">
        <v>124</v>
      </c>
      <c r="AU466">
        <v>101</v>
      </c>
      <c r="AV466">
        <v>124</v>
      </c>
      <c r="AW466">
        <v>128</v>
      </c>
      <c r="BD466">
        <v>675</v>
      </c>
      <c r="BF466" t="str">
        <f t="shared" si="249"/>
        <v>sim</v>
      </c>
      <c r="BG466" s="38">
        <v>625004</v>
      </c>
      <c r="BH466">
        <v>4</v>
      </c>
      <c r="BI466">
        <v>3</v>
      </c>
      <c r="BJ466">
        <v>4</v>
      </c>
      <c r="BK466">
        <v>3</v>
      </c>
      <c r="BL466">
        <v>4</v>
      </c>
      <c r="BM466">
        <v>4</v>
      </c>
      <c r="BT466">
        <v>22</v>
      </c>
    </row>
    <row r="467" spans="2:72" x14ac:dyDescent="0.25">
      <c r="B467" s="22">
        <v>6</v>
      </c>
      <c r="C467" s="23">
        <v>625005</v>
      </c>
      <c r="D467" s="24" t="s">
        <v>500</v>
      </c>
      <c r="E467" s="25">
        <f t="shared" si="219"/>
        <v>0</v>
      </c>
      <c r="F467" s="25">
        <f>Tabela4[[#This Row],[1º ano  LP]]</f>
        <v>0</v>
      </c>
      <c r="G467" s="27">
        <f t="shared" si="220"/>
        <v>0</v>
      </c>
      <c r="H467" s="27">
        <f>Tabela4[[#This Row],[1º ano - APLICADOR LP]]</f>
        <v>0</v>
      </c>
      <c r="I467" s="25">
        <f t="shared" si="221"/>
        <v>0</v>
      </c>
      <c r="J467" s="25">
        <f t="shared" si="222"/>
        <v>0</v>
      </c>
      <c r="K467" s="27">
        <f t="shared" si="223"/>
        <v>0</v>
      </c>
      <c r="L467" s="27">
        <f t="shared" si="224"/>
        <v>0</v>
      </c>
      <c r="M467" s="25">
        <f t="shared" si="225"/>
        <v>0</v>
      </c>
      <c r="N467" s="25">
        <f t="shared" si="226"/>
        <v>0</v>
      </c>
      <c r="O467" s="27">
        <f t="shared" si="227"/>
        <v>0</v>
      </c>
      <c r="P467" s="27">
        <f t="shared" si="228"/>
        <v>0</v>
      </c>
      <c r="Q467" s="25">
        <f t="shared" si="229"/>
        <v>0</v>
      </c>
      <c r="R467" s="25">
        <f t="shared" si="230"/>
        <v>0</v>
      </c>
      <c r="S467" s="25">
        <f t="shared" si="231"/>
        <v>0</v>
      </c>
      <c r="T467" s="25">
        <f t="shared" si="232"/>
        <v>0</v>
      </c>
      <c r="U467" s="25">
        <f t="shared" si="233"/>
        <v>104</v>
      </c>
      <c r="V467" s="25">
        <f t="shared" si="234"/>
        <v>104</v>
      </c>
      <c r="W467" s="25">
        <f t="shared" si="235"/>
        <v>180</v>
      </c>
      <c r="X467" s="25">
        <f t="shared" si="236"/>
        <v>180</v>
      </c>
      <c r="Y467" s="25">
        <f t="shared" si="237"/>
        <v>120</v>
      </c>
      <c r="Z467" s="25">
        <f t="shared" si="238"/>
        <v>120</v>
      </c>
      <c r="AA467" s="25">
        <f t="shared" si="239"/>
        <v>147</v>
      </c>
      <c r="AB467" s="25">
        <f t="shared" si="240"/>
        <v>147</v>
      </c>
      <c r="AC467" s="25">
        <f t="shared" si="241"/>
        <v>25</v>
      </c>
      <c r="AD467" s="25">
        <f t="shared" si="242"/>
        <v>25</v>
      </c>
      <c r="AE467" s="25">
        <f t="shared" si="243"/>
        <v>23</v>
      </c>
      <c r="AF467" s="27">
        <f t="shared" si="244"/>
        <v>23</v>
      </c>
      <c r="AG467" s="27">
        <f t="shared" si="245"/>
        <v>0</v>
      </c>
      <c r="AH467" s="27">
        <f t="shared" si="246"/>
        <v>0</v>
      </c>
      <c r="AI467" s="27">
        <f t="shared" si="247"/>
        <v>0</v>
      </c>
      <c r="AJ467" s="27">
        <f t="shared" si="248"/>
        <v>0</v>
      </c>
      <c r="AK467" s="26">
        <f>SUM(Tabela4[[#This Row],[1º ano  LP]:[Questionário Contextual Estudante]])</f>
        <v>1198</v>
      </c>
      <c r="AM467">
        <f>IFERROR(IF(VLOOKUP(Tabela4[[#This Row],[Designação]],BW:BX,2,0)="SIM",SUM(AR467:AU467)+(4*(SUM(BH467:BK467))),0),0)</f>
        <v>0</v>
      </c>
      <c r="AN467">
        <f>IFERROR(IF(VLOOKUP(Tabela4[[#This Row],[Designação]],BW:BX,2,0)="SIM",SUM(AV467:BC467)+(4*(SUM(BL467:BS467))),0),0)</f>
        <v>0</v>
      </c>
      <c r="AO467">
        <f>IFERROR(VLOOKUP(Tabela4[[#This Row],[Designação]],BW:BX,2,0),0)</f>
        <v>0</v>
      </c>
      <c r="AP467" t="str">
        <f>IF(Tabela4[[#This Row],[Designação]]=AQ467,"SIM","NÃO")</f>
        <v>SIM</v>
      </c>
      <c r="AQ467" s="38">
        <v>625005</v>
      </c>
      <c r="AW467">
        <v>92</v>
      </c>
      <c r="AX467">
        <v>160</v>
      </c>
      <c r="AY467">
        <v>108</v>
      </c>
      <c r="AZ467">
        <v>131</v>
      </c>
      <c r="BA467">
        <v>21</v>
      </c>
      <c r="BB467">
        <v>19</v>
      </c>
      <c r="BD467">
        <v>531</v>
      </c>
      <c r="BF467" t="str">
        <f t="shared" si="249"/>
        <v>sim</v>
      </c>
      <c r="BG467" s="38">
        <v>625005</v>
      </c>
      <c r="BM467">
        <v>3</v>
      </c>
      <c r="BN467">
        <v>5</v>
      </c>
      <c r="BO467">
        <v>3</v>
      </c>
      <c r="BP467">
        <v>4</v>
      </c>
      <c r="BQ467">
        <v>1</v>
      </c>
      <c r="BR467">
        <v>1</v>
      </c>
      <c r="BT467">
        <v>17</v>
      </c>
    </row>
    <row r="468" spans="2:72" x14ac:dyDescent="0.25">
      <c r="B468" s="22">
        <v>6</v>
      </c>
      <c r="C468" s="23">
        <v>625006</v>
      </c>
      <c r="D468" s="24" t="s">
        <v>501</v>
      </c>
      <c r="E468" s="25">
        <f t="shared" si="219"/>
        <v>70</v>
      </c>
      <c r="F468" s="25">
        <f>Tabela4[[#This Row],[1º ano  LP]]</f>
        <v>70</v>
      </c>
      <c r="G468" s="27">
        <f t="shared" si="220"/>
        <v>6</v>
      </c>
      <c r="H468" s="27">
        <f>Tabela4[[#This Row],[1º ano - APLICADOR LP]]</f>
        <v>6</v>
      </c>
      <c r="I468" s="25">
        <f t="shared" si="221"/>
        <v>162</v>
      </c>
      <c r="J468" s="25">
        <f t="shared" si="222"/>
        <v>162</v>
      </c>
      <c r="K468" s="27">
        <f t="shared" si="223"/>
        <v>10</v>
      </c>
      <c r="L468" s="27">
        <f t="shared" si="224"/>
        <v>10</v>
      </c>
      <c r="M468" s="25">
        <f t="shared" si="225"/>
        <v>194</v>
      </c>
      <c r="N468" s="25">
        <f t="shared" si="226"/>
        <v>194</v>
      </c>
      <c r="O468" s="27">
        <f t="shared" si="227"/>
        <v>12</v>
      </c>
      <c r="P468" s="27">
        <f t="shared" si="228"/>
        <v>12</v>
      </c>
      <c r="Q468" s="25">
        <f t="shared" si="229"/>
        <v>119</v>
      </c>
      <c r="R468" s="25">
        <f t="shared" si="230"/>
        <v>119</v>
      </c>
      <c r="S468" s="25">
        <f t="shared" si="231"/>
        <v>97</v>
      </c>
      <c r="T468" s="25">
        <f t="shared" si="232"/>
        <v>97</v>
      </c>
      <c r="U468" s="25">
        <f t="shared" si="233"/>
        <v>61</v>
      </c>
      <c r="V468" s="25">
        <f t="shared" si="234"/>
        <v>61</v>
      </c>
      <c r="W468" s="25">
        <f t="shared" si="235"/>
        <v>0</v>
      </c>
      <c r="X468" s="25">
        <f t="shared" si="236"/>
        <v>0</v>
      </c>
      <c r="Y468" s="25">
        <f t="shared" si="237"/>
        <v>0</v>
      </c>
      <c r="Z468" s="25">
        <f t="shared" si="238"/>
        <v>0</v>
      </c>
      <c r="AA468" s="25">
        <f t="shared" si="239"/>
        <v>0</v>
      </c>
      <c r="AB468" s="25">
        <f t="shared" si="240"/>
        <v>0</v>
      </c>
      <c r="AC468" s="25">
        <f t="shared" si="241"/>
        <v>0</v>
      </c>
      <c r="AD468" s="25">
        <f t="shared" si="242"/>
        <v>0</v>
      </c>
      <c r="AE468" s="25">
        <f t="shared" si="243"/>
        <v>0</v>
      </c>
      <c r="AF468" s="27">
        <f t="shared" si="244"/>
        <v>0</v>
      </c>
      <c r="AG468" s="27">
        <f t="shared" si="245"/>
        <v>0</v>
      </c>
      <c r="AH468" s="27">
        <f t="shared" si="246"/>
        <v>0</v>
      </c>
      <c r="AI468" s="27">
        <f t="shared" si="247"/>
        <v>0</v>
      </c>
      <c r="AJ468" s="27">
        <f t="shared" si="248"/>
        <v>0</v>
      </c>
      <c r="AK468" s="26">
        <f>SUM(Tabela4[[#This Row],[1º ano  LP]:[Questionário Contextual Estudante]])</f>
        <v>1462</v>
      </c>
      <c r="AM468">
        <f>IFERROR(IF(VLOOKUP(Tabela4[[#This Row],[Designação]],BW:BX,2,0)="SIM",SUM(AR468:AU468)+(4*(SUM(BH468:BK468))),0),0)</f>
        <v>0</v>
      </c>
      <c r="AN468">
        <f>IFERROR(IF(VLOOKUP(Tabela4[[#This Row],[Designação]],BW:BX,2,0)="SIM",SUM(AV468:BC468)+(4*(SUM(BL468:BS468))),0),0)</f>
        <v>0</v>
      </c>
      <c r="AO468">
        <f>IFERROR(VLOOKUP(Tabela4[[#This Row],[Designação]],BW:BX,2,0),0)</f>
        <v>0</v>
      </c>
      <c r="AP468" t="str">
        <f>IF(Tabela4[[#This Row],[Designação]]=AQ468,"SIM","NÃO")</f>
        <v>SIM</v>
      </c>
      <c r="AQ468" s="38">
        <v>625006</v>
      </c>
      <c r="AR468">
        <v>58</v>
      </c>
      <c r="AS468">
        <v>142</v>
      </c>
      <c r="AT468">
        <v>170</v>
      </c>
      <c r="AU468">
        <v>103</v>
      </c>
      <c r="AV468">
        <v>85</v>
      </c>
      <c r="AW468">
        <v>53</v>
      </c>
      <c r="BD468">
        <v>611</v>
      </c>
      <c r="BF468" t="str">
        <f t="shared" si="249"/>
        <v>sim</v>
      </c>
      <c r="BG468" s="38">
        <v>625006</v>
      </c>
      <c r="BH468">
        <v>3</v>
      </c>
      <c r="BI468">
        <v>5</v>
      </c>
      <c r="BJ468">
        <v>6</v>
      </c>
      <c r="BK468">
        <v>4</v>
      </c>
      <c r="BL468">
        <v>3</v>
      </c>
      <c r="BM468">
        <v>2</v>
      </c>
      <c r="BT468">
        <v>23</v>
      </c>
    </row>
    <row r="469" spans="2:72" x14ac:dyDescent="0.25">
      <c r="B469" s="22">
        <v>6</v>
      </c>
      <c r="C469" s="23">
        <v>625008</v>
      </c>
      <c r="D469" s="24" t="s">
        <v>502</v>
      </c>
      <c r="E469" s="25">
        <f t="shared" si="219"/>
        <v>98</v>
      </c>
      <c r="F469" s="25">
        <f>Tabela4[[#This Row],[1º ano  LP]]</f>
        <v>98</v>
      </c>
      <c r="G469" s="27">
        <f t="shared" si="220"/>
        <v>6</v>
      </c>
      <c r="H469" s="27">
        <f>Tabela4[[#This Row],[1º ano - APLICADOR LP]]</f>
        <v>6</v>
      </c>
      <c r="I469" s="25">
        <f t="shared" si="221"/>
        <v>99</v>
      </c>
      <c r="J469" s="25">
        <f t="shared" si="222"/>
        <v>99</v>
      </c>
      <c r="K469" s="27">
        <f t="shared" si="223"/>
        <v>6</v>
      </c>
      <c r="L469" s="27">
        <f t="shared" si="224"/>
        <v>6</v>
      </c>
      <c r="M469" s="25">
        <f t="shared" si="225"/>
        <v>72</v>
      </c>
      <c r="N469" s="25">
        <f t="shared" si="226"/>
        <v>72</v>
      </c>
      <c r="O469" s="27">
        <f t="shared" si="227"/>
        <v>4</v>
      </c>
      <c r="P469" s="27">
        <f t="shared" si="228"/>
        <v>4</v>
      </c>
      <c r="Q469" s="25">
        <f t="shared" si="229"/>
        <v>110</v>
      </c>
      <c r="R469" s="25">
        <f t="shared" si="230"/>
        <v>110</v>
      </c>
      <c r="S469" s="25">
        <f t="shared" si="231"/>
        <v>106</v>
      </c>
      <c r="T469" s="25">
        <f t="shared" si="232"/>
        <v>106</v>
      </c>
      <c r="U469" s="25">
        <f t="shared" si="233"/>
        <v>0</v>
      </c>
      <c r="V469" s="25">
        <f t="shared" si="234"/>
        <v>0</v>
      </c>
      <c r="W469" s="25">
        <f t="shared" si="235"/>
        <v>0</v>
      </c>
      <c r="X469" s="25">
        <f t="shared" si="236"/>
        <v>0</v>
      </c>
      <c r="Y469" s="25">
        <f t="shared" si="237"/>
        <v>0</v>
      </c>
      <c r="Z469" s="25">
        <f t="shared" si="238"/>
        <v>0</v>
      </c>
      <c r="AA469" s="25">
        <f t="shared" si="239"/>
        <v>0</v>
      </c>
      <c r="AB469" s="25">
        <f t="shared" si="240"/>
        <v>0</v>
      </c>
      <c r="AC469" s="25">
        <f t="shared" si="241"/>
        <v>0</v>
      </c>
      <c r="AD469" s="25">
        <f t="shared" si="242"/>
        <v>0</v>
      </c>
      <c r="AE469" s="25">
        <f t="shared" si="243"/>
        <v>0</v>
      </c>
      <c r="AF469" s="27">
        <f t="shared" si="244"/>
        <v>0</v>
      </c>
      <c r="AG469" s="27">
        <f t="shared" si="245"/>
        <v>0</v>
      </c>
      <c r="AH469" s="27">
        <f t="shared" si="246"/>
        <v>0</v>
      </c>
      <c r="AI469" s="27">
        <f t="shared" si="247"/>
        <v>379</v>
      </c>
      <c r="AJ469" s="27">
        <f t="shared" si="248"/>
        <v>106</v>
      </c>
      <c r="AK469" s="26">
        <f>SUM(Tabela4[[#This Row],[1º ano  LP]:[Questionário Contextual Estudante]])</f>
        <v>1487</v>
      </c>
      <c r="AM469">
        <f>IFERROR(IF(VLOOKUP(Tabela4[[#This Row],[Designação]],BW:BX,2,0)="SIM",SUM(AR469:AU469)+(4*(SUM(BH469:BK469))),0),0)</f>
        <v>379</v>
      </c>
      <c r="AN469">
        <f>IFERROR(IF(VLOOKUP(Tabela4[[#This Row],[Designação]],BW:BX,2,0)="SIM",SUM(AV469:BC469)+(4*(SUM(BL469:BS469))),0),0)</f>
        <v>106</v>
      </c>
      <c r="AO469" t="str">
        <f>IFERROR(VLOOKUP(Tabela4[[#This Row],[Designação]],BW:BX,2,0),0)</f>
        <v>SIM</v>
      </c>
      <c r="AP469" t="str">
        <f>IF(Tabela4[[#This Row],[Designação]]=AQ469,"SIM","NÃO")</f>
        <v>SIM</v>
      </c>
      <c r="AQ469" s="38">
        <v>625008</v>
      </c>
      <c r="AR469">
        <v>86</v>
      </c>
      <c r="AS469">
        <v>87</v>
      </c>
      <c r="AT469">
        <v>64</v>
      </c>
      <c r="AU469">
        <v>98</v>
      </c>
      <c r="AV469">
        <v>94</v>
      </c>
      <c r="BD469">
        <v>429</v>
      </c>
      <c r="BF469" t="str">
        <f t="shared" si="249"/>
        <v>sim</v>
      </c>
      <c r="BG469" s="38">
        <v>625008</v>
      </c>
      <c r="BH469">
        <v>3</v>
      </c>
      <c r="BI469">
        <v>3</v>
      </c>
      <c r="BJ469">
        <v>2</v>
      </c>
      <c r="BK469">
        <v>3</v>
      </c>
      <c r="BL469">
        <v>3</v>
      </c>
      <c r="BT469">
        <v>14</v>
      </c>
    </row>
    <row r="470" spans="2:72" x14ac:dyDescent="0.25">
      <c r="B470" s="22">
        <v>6</v>
      </c>
      <c r="C470" s="23">
        <v>625009</v>
      </c>
      <c r="D470" s="24" t="s">
        <v>503</v>
      </c>
      <c r="E470" s="25">
        <f t="shared" si="219"/>
        <v>59</v>
      </c>
      <c r="F470" s="25">
        <f>Tabela4[[#This Row],[1º ano  LP]]</f>
        <v>59</v>
      </c>
      <c r="G470" s="27">
        <f t="shared" si="220"/>
        <v>4</v>
      </c>
      <c r="H470" s="27">
        <f>Tabela4[[#This Row],[1º ano - APLICADOR LP]]</f>
        <v>4</v>
      </c>
      <c r="I470" s="25">
        <f t="shared" si="221"/>
        <v>68</v>
      </c>
      <c r="J470" s="25">
        <f t="shared" si="222"/>
        <v>68</v>
      </c>
      <c r="K470" s="27">
        <f t="shared" si="223"/>
        <v>4</v>
      </c>
      <c r="L470" s="27">
        <f t="shared" si="224"/>
        <v>4</v>
      </c>
      <c r="M470" s="25">
        <f t="shared" si="225"/>
        <v>68</v>
      </c>
      <c r="N470" s="25">
        <f t="shared" si="226"/>
        <v>68</v>
      </c>
      <c r="O470" s="27">
        <f t="shared" si="227"/>
        <v>4</v>
      </c>
      <c r="P470" s="27">
        <f t="shared" si="228"/>
        <v>4</v>
      </c>
      <c r="Q470" s="25">
        <f t="shared" si="229"/>
        <v>73</v>
      </c>
      <c r="R470" s="25">
        <f t="shared" si="230"/>
        <v>73</v>
      </c>
      <c r="S470" s="25">
        <f t="shared" si="231"/>
        <v>71</v>
      </c>
      <c r="T470" s="25">
        <f t="shared" si="232"/>
        <v>71</v>
      </c>
      <c r="U470" s="25">
        <f t="shared" si="233"/>
        <v>0</v>
      </c>
      <c r="V470" s="25">
        <f t="shared" si="234"/>
        <v>0</v>
      </c>
      <c r="W470" s="25">
        <f t="shared" si="235"/>
        <v>0</v>
      </c>
      <c r="X470" s="25">
        <f t="shared" si="236"/>
        <v>0</v>
      </c>
      <c r="Y470" s="25">
        <f t="shared" si="237"/>
        <v>0</v>
      </c>
      <c r="Z470" s="25">
        <f t="shared" si="238"/>
        <v>0</v>
      </c>
      <c r="AA470" s="25">
        <f t="shared" si="239"/>
        <v>0</v>
      </c>
      <c r="AB470" s="25">
        <f t="shared" si="240"/>
        <v>0</v>
      </c>
      <c r="AC470" s="25">
        <f t="shared" si="241"/>
        <v>0</v>
      </c>
      <c r="AD470" s="25">
        <f t="shared" si="242"/>
        <v>0</v>
      </c>
      <c r="AE470" s="25">
        <f t="shared" si="243"/>
        <v>0</v>
      </c>
      <c r="AF470" s="27">
        <f t="shared" si="244"/>
        <v>0</v>
      </c>
      <c r="AG470" s="27">
        <f t="shared" si="245"/>
        <v>0</v>
      </c>
      <c r="AH470" s="27">
        <f t="shared" si="246"/>
        <v>0</v>
      </c>
      <c r="AI470" s="27">
        <f t="shared" si="247"/>
        <v>0</v>
      </c>
      <c r="AJ470" s="27">
        <f t="shared" si="248"/>
        <v>0</v>
      </c>
      <c r="AK470" s="26">
        <f>SUM(Tabela4[[#This Row],[1º ano  LP]:[Questionário Contextual Estudante]])</f>
        <v>702</v>
      </c>
      <c r="AM470">
        <f>IFERROR(IF(VLOOKUP(Tabela4[[#This Row],[Designação]],BW:BX,2,0)="SIM",SUM(AR470:AU470)+(4*(SUM(BH470:BK470))),0),0)</f>
        <v>0</v>
      </c>
      <c r="AN470">
        <f>IFERROR(IF(VLOOKUP(Tabela4[[#This Row],[Designação]],BW:BX,2,0)="SIM",SUM(AV470:BC470)+(4*(SUM(BL470:BS470))),0),0)</f>
        <v>0</v>
      </c>
      <c r="AO470">
        <f>IFERROR(VLOOKUP(Tabela4[[#This Row],[Designação]],BW:BX,2,0),0)</f>
        <v>0</v>
      </c>
      <c r="AP470" t="str">
        <f>IF(Tabela4[[#This Row],[Designação]]=AQ470,"SIM","NÃO")</f>
        <v>SIM</v>
      </c>
      <c r="AQ470" s="38">
        <v>625009</v>
      </c>
      <c r="AR470">
        <v>51</v>
      </c>
      <c r="AS470">
        <v>60</v>
      </c>
      <c r="AT470">
        <v>60</v>
      </c>
      <c r="AU470">
        <v>65</v>
      </c>
      <c r="AV470">
        <v>63</v>
      </c>
      <c r="BD470">
        <v>299</v>
      </c>
      <c r="BF470" t="str">
        <f t="shared" si="249"/>
        <v>sim</v>
      </c>
      <c r="BG470" s="38">
        <v>625009</v>
      </c>
      <c r="BH470">
        <v>2</v>
      </c>
      <c r="BI470">
        <v>2</v>
      </c>
      <c r="BJ470">
        <v>2</v>
      </c>
      <c r="BK470">
        <v>2</v>
      </c>
      <c r="BL470">
        <v>2</v>
      </c>
      <c r="BT470">
        <v>10</v>
      </c>
    </row>
    <row r="471" spans="2:72" x14ac:dyDescent="0.25">
      <c r="B471" s="22">
        <v>6</v>
      </c>
      <c r="C471" s="23">
        <v>625011</v>
      </c>
      <c r="D471" s="24" t="s">
        <v>504</v>
      </c>
      <c r="E471" s="25">
        <f t="shared" si="219"/>
        <v>94</v>
      </c>
      <c r="F471" s="25">
        <f>Tabela4[[#This Row],[1º ano  LP]]</f>
        <v>94</v>
      </c>
      <c r="G471" s="27">
        <f t="shared" si="220"/>
        <v>6</v>
      </c>
      <c r="H471" s="27">
        <f>Tabela4[[#This Row],[1º ano - APLICADOR LP]]</f>
        <v>6</v>
      </c>
      <c r="I471" s="25">
        <f t="shared" si="221"/>
        <v>99</v>
      </c>
      <c r="J471" s="25">
        <f t="shared" si="222"/>
        <v>99</v>
      </c>
      <c r="K471" s="27">
        <f t="shared" si="223"/>
        <v>6</v>
      </c>
      <c r="L471" s="27">
        <f t="shared" si="224"/>
        <v>6</v>
      </c>
      <c r="M471" s="25">
        <f t="shared" si="225"/>
        <v>67</v>
      </c>
      <c r="N471" s="25">
        <f t="shared" si="226"/>
        <v>67</v>
      </c>
      <c r="O471" s="27">
        <f t="shared" si="227"/>
        <v>4</v>
      </c>
      <c r="P471" s="27">
        <f t="shared" si="228"/>
        <v>4</v>
      </c>
      <c r="Q471" s="25">
        <f t="shared" si="229"/>
        <v>107</v>
      </c>
      <c r="R471" s="25">
        <f t="shared" si="230"/>
        <v>107</v>
      </c>
      <c r="S471" s="25">
        <f t="shared" si="231"/>
        <v>106</v>
      </c>
      <c r="T471" s="25">
        <f t="shared" si="232"/>
        <v>106</v>
      </c>
      <c r="U471" s="25">
        <f t="shared" si="233"/>
        <v>0</v>
      </c>
      <c r="V471" s="25">
        <f t="shared" si="234"/>
        <v>0</v>
      </c>
      <c r="W471" s="25">
        <f t="shared" si="235"/>
        <v>0</v>
      </c>
      <c r="X471" s="25">
        <f t="shared" si="236"/>
        <v>0</v>
      </c>
      <c r="Y471" s="25">
        <f t="shared" si="237"/>
        <v>0</v>
      </c>
      <c r="Z471" s="25">
        <f t="shared" si="238"/>
        <v>0</v>
      </c>
      <c r="AA471" s="25">
        <f t="shared" si="239"/>
        <v>0</v>
      </c>
      <c r="AB471" s="25">
        <f t="shared" si="240"/>
        <v>0</v>
      </c>
      <c r="AC471" s="25">
        <f t="shared" si="241"/>
        <v>0</v>
      </c>
      <c r="AD471" s="25">
        <f t="shared" si="242"/>
        <v>0</v>
      </c>
      <c r="AE471" s="25">
        <f t="shared" si="243"/>
        <v>0</v>
      </c>
      <c r="AF471" s="27">
        <f t="shared" si="244"/>
        <v>0</v>
      </c>
      <c r="AG471" s="27">
        <f t="shared" si="245"/>
        <v>0</v>
      </c>
      <c r="AH471" s="27">
        <f t="shared" si="246"/>
        <v>0</v>
      </c>
      <c r="AI471" s="27">
        <f t="shared" si="247"/>
        <v>0</v>
      </c>
      <c r="AJ471" s="27">
        <f t="shared" si="248"/>
        <v>0</v>
      </c>
      <c r="AK471" s="26">
        <f>SUM(Tabela4[[#This Row],[1º ano  LP]:[Questionário Contextual Estudante]])</f>
        <v>978</v>
      </c>
      <c r="AM471">
        <f>IFERROR(IF(VLOOKUP(Tabela4[[#This Row],[Designação]],BW:BX,2,0)="SIM",SUM(AR471:AU471)+(4*(SUM(BH471:BK471))),0),0)</f>
        <v>0</v>
      </c>
      <c r="AN471">
        <f>IFERROR(IF(VLOOKUP(Tabela4[[#This Row],[Designação]],BW:BX,2,0)="SIM",SUM(AV471:BC471)+(4*(SUM(BL471:BS471))),0),0)</f>
        <v>0</v>
      </c>
      <c r="AO471">
        <f>IFERROR(VLOOKUP(Tabela4[[#This Row],[Designação]],BW:BX,2,0),0)</f>
        <v>0</v>
      </c>
      <c r="AP471" t="str">
        <f>IF(Tabela4[[#This Row],[Designação]]=AQ471,"SIM","NÃO")</f>
        <v>SIM</v>
      </c>
      <c r="AQ471" s="38">
        <v>625011</v>
      </c>
      <c r="AR471">
        <v>82</v>
      </c>
      <c r="AS471">
        <v>87</v>
      </c>
      <c r="AT471">
        <v>59</v>
      </c>
      <c r="AU471">
        <v>95</v>
      </c>
      <c r="AV471">
        <v>94</v>
      </c>
      <c r="BD471">
        <v>417</v>
      </c>
      <c r="BF471" t="str">
        <f t="shared" si="249"/>
        <v>sim</v>
      </c>
      <c r="BG471" s="38">
        <v>625011</v>
      </c>
      <c r="BH471">
        <v>3</v>
      </c>
      <c r="BI471">
        <v>3</v>
      </c>
      <c r="BJ471">
        <v>2</v>
      </c>
      <c r="BK471">
        <v>3</v>
      </c>
      <c r="BL471">
        <v>3</v>
      </c>
      <c r="BT471">
        <v>14</v>
      </c>
    </row>
    <row r="472" spans="2:72" x14ac:dyDescent="0.25">
      <c r="B472" s="22">
        <v>6</v>
      </c>
      <c r="C472" s="23">
        <v>625013</v>
      </c>
      <c r="D472" s="24" t="s">
        <v>505</v>
      </c>
      <c r="E472" s="25">
        <f t="shared" si="219"/>
        <v>0</v>
      </c>
      <c r="F472" s="25">
        <f>Tabela4[[#This Row],[1º ano  LP]]</f>
        <v>0</v>
      </c>
      <c r="G472" s="27">
        <f t="shared" si="220"/>
        <v>0</v>
      </c>
      <c r="H472" s="27">
        <f>Tabela4[[#This Row],[1º ano - APLICADOR LP]]</f>
        <v>0</v>
      </c>
      <c r="I472" s="25">
        <f t="shared" si="221"/>
        <v>0</v>
      </c>
      <c r="J472" s="25">
        <f t="shared" si="222"/>
        <v>0</v>
      </c>
      <c r="K472" s="27">
        <f t="shared" si="223"/>
        <v>0</v>
      </c>
      <c r="L472" s="27">
        <f t="shared" si="224"/>
        <v>0</v>
      </c>
      <c r="M472" s="25">
        <f t="shared" si="225"/>
        <v>0</v>
      </c>
      <c r="N472" s="25">
        <f t="shared" si="226"/>
        <v>0</v>
      </c>
      <c r="O472" s="27">
        <f t="shared" si="227"/>
        <v>0</v>
      </c>
      <c r="P472" s="27">
        <f t="shared" si="228"/>
        <v>0</v>
      </c>
      <c r="Q472" s="25">
        <f t="shared" si="229"/>
        <v>0</v>
      </c>
      <c r="R472" s="25">
        <f t="shared" si="230"/>
        <v>0</v>
      </c>
      <c r="S472" s="25">
        <f t="shared" si="231"/>
        <v>0</v>
      </c>
      <c r="T472" s="25">
        <f t="shared" si="232"/>
        <v>0</v>
      </c>
      <c r="U472" s="25">
        <f t="shared" si="233"/>
        <v>119</v>
      </c>
      <c r="V472" s="25">
        <f t="shared" si="234"/>
        <v>119</v>
      </c>
      <c r="W472" s="25">
        <f t="shared" si="235"/>
        <v>117</v>
      </c>
      <c r="X472" s="25">
        <f t="shared" si="236"/>
        <v>117</v>
      </c>
      <c r="Y472" s="25">
        <f t="shared" si="237"/>
        <v>125</v>
      </c>
      <c r="Z472" s="25">
        <f t="shared" si="238"/>
        <v>125</v>
      </c>
      <c r="AA472" s="25">
        <f t="shared" si="239"/>
        <v>114</v>
      </c>
      <c r="AB472" s="25">
        <f t="shared" si="240"/>
        <v>114</v>
      </c>
      <c r="AC472" s="25">
        <f t="shared" si="241"/>
        <v>0</v>
      </c>
      <c r="AD472" s="25">
        <f t="shared" si="242"/>
        <v>0</v>
      </c>
      <c r="AE472" s="25">
        <f t="shared" si="243"/>
        <v>0</v>
      </c>
      <c r="AF472" s="27">
        <f t="shared" si="244"/>
        <v>0</v>
      </c>
      <c r="AG472" s="27">
        <f t="shared" si="245"/>
        <v>0</v>
      </c>
      <c r="AH472" s="27">
        <f t="shared" si="246"/>
        <v>0</v>
      </c>
      <c r="AI472" s="27">
        <f t="shared" si="247"/>
        <v>0</v>
      </c>
      <c r="AJ472" s="27">
        <f t="shared" si="248"/>
        <v>475</v>
      </c>
      <c r="AK472" s="26">
        <f>SUM(Tabela4[[#This Row],[1º ano  LP]:[Questionário Contextual Estudante]])</f>
        <v>1425</v>
      </c>
      <c r="AM472">
        <f>IFERROR(IF(VLOOKUP(Tabela4[[#This Row],[Designação]],BW:BX,2,0)="SIM",SUM(AR472:AU472)+(4*(SUM(BH472:BK472))),0),0)</f>
        <v>0</v>
      </c>
      <c r="AN472">
        <f>IFERROR(IF(VLOOKUP(Tabela4[[#This Row],[Designação]],BW:BX,2,0)="SIM",SUM(AV472:BC472)+(4*(SUM(BL472:BS472))),0),0)</f>
        <v>475</v>
      </c>
      <c r="AO472" t="str">
        <f>IFERROR(VLOOKUP(Tabela4[[#This Row],[Designação]],BW:BX,2,0),0)</f>
        <v>SIM</v>
      </c>
      <c r="AP472" t="str">
        <f>IF(Tabela4[[#This Row],[Designação]]=AQ472,"SIM","NÃO")</f>
        <v>SIM</v>
      </c>
      <c r="AQ472" s="38">
        <v>625013</v>
      </c>
      <c r="AW472">
        <v>107</v>
      </c>
      <c r="AX472">
        <v>105</v>
      </c>
      <c r="AY472">
        <v>113</v>
      </c>
      <c r="AZ472">
        <v>102</v>
      </c>
      <c r="BD472">
        <v>427</v>
      </c>
      <c r="BF472" t="str">
        <f t="shared" si="249"/>
        <v>sim</v>
      </c>
      <c r="BG472" s="38">
        <v>625013</v>
      </c>
      <c r="BM472">
        <v>3</v>
      </c>
      <c r="BN472">
        <v>3</v>
      </c>
      <c r="BO472">
        <v>3</v>
      </c>
      <c r="BP472">
        <v>3</v>
      </c>
      <c r="BT472">
        <v>12</v>
      </c>
    </row>
    <row r="473" spans="2:72" x14ac:dyDescent="0.25">
      <c r="B473" s="22">
        <v>6</v>
      </c>
      <c r="C473" s="23">
        <v>625014</v>
      </c>
      <c r="D473" s="24" t="s">
        <v>506</v>
      </c>
      <c r="E473" s="25">
        <f t="shared" si="219"/>
        <v>0</v>
      </c>
      <c r="F473" s="25">
        <f>Tabela4[[#This Row],[1º ano  LP]]</f>
        <v>0</v>
      </c>
      <c r="G473" s="27">
        <f t="shared" si="220"/>
        <v>0</v>
      </c>
      <c r="H473" s="27">
        <f>Tabela4[[#This Row],[1º ano - APLICADOR LP]]</f>
        <v>0</v>
      </c>
      <c r="I473" s="25">
        <f t="shared" si="221"/>
        <v>0</v>
      </c>
      <c r="J473" s="25">
        <f t="shared" si="222"/>
        <v>0</v>
      </c>
      <c r="K473" s="27">
        <f t="shared" si="223"/>
        <v>0</v>
      </c>
      <c r="L473" s="27">
        <f t="shared" si="224"/>
        <v>0</v>
      </c>
      <c r="M473" s="25">
        <f t="shared" si="225"/>
        <v>0</v>
      </c>
      <c r="N473" s="25">
        <f t="shared" si="226"/>
        <v>0</v>
      </c>
      <c r="O473" s="27">
        <f t="shared" si="227"/>
        <v>0</v>
      </c>
      <c r="P473" s="27">
        <f t="shared" si="228"/>
        <v>0</v>
      </c>
      <c r="Q473" s="25">
        <f t="shared" si="229"/>
        <v>0</v>
      </c>
      <c r="R473" s="25">
        <f t="shared" si="230"/>
        <v>0</v>
      </c>
      <c r="S473" s="25">
        <f t="shared" si="231"/>
        <v>0</v>
      </c>
      <c r="T473" s="25">
        <f t="shared" si="232"/>
        <v>0</v>
      </c>
      <c r="U473" s="25">
        <f t="shared" si="233"/>
        <v>175</v>
      </c>
      <c r="V473" s="25">
        <f t="shared" si="234"/>
        <v>175</v>
      </c>
      <c r="W473" s="25">
        <f t="shared" si="235"/>
        <v>192</v>
      </c>
      <c r="X473" s="25">
        <f t="shared" si="236"/>
        <v>192</v>
      </c>
      <c r="Y473" s="25">
        <f t="shared" si="237"/>
        <v>271</v>
      </c>
      <c r="Z473" s="25">
        <f t="shared" si="238"/>
        <v>271</v>
      </c>
      <c r="AA473" s="25">
        <f t="shared" si="239"/>
        <v>174</v>
      </c>
      <c r="AB473" s="25">
        <f t="shared" si="240"/>
        <v>174</v>
      </c>
      <c r="AC473" s="25">
        <f t="shared" si="241"/>
        <v>0</v>
      </c>
      <c r="AD473" s="25">
        <f t="shared" si="242"/>
        <v>0</v>
      </c>
      <c r="AE473" s="25">
        <f t="shared" si="243"/>
        <v>0</v>
      </c>
      <c r="AF473" s="27">
        <f t="shared" si="244"/>
        <v>0</v>
      </c>
      <c r="AG473" s="27">
        <f t="shared" si="245"/>
        <v>0</v>
      </c>
      <c r="AH473" s="27">
        <f t="shared" si="246"/>
        <v>0</v>
      </c>
      <c r="AI473" s="27">
        <f t="shared" si="247"/>
        <v>0</v>
      </c>
      <c r="AJ473" s="27">
        <f t="shared" si="248"/>
        <v>812</v>
      </c>
      <c r="AK473" s="26">
        <f>SUM(Tabela4[[#This Row],[1º ano  LP]:[Questionário Contextual Estudante]])</f>
        <v>2436</v>
      </c>
      <c r="AM473">
        <f>IFERROR(IF(VLOOKUP(Tabela4[[#This Row],[Designação]],BW:BX,2,0)="SIM",SUM(AR473:AU473)+(4*(SUM(BH473:BK473))),0),0)</f>
        <v>0</v>
      </c>
      <c r="AN473">
        <f>IFERROR(IF(VLOOKUP(Tabela4[[#This Row],[Designação]],BW:BX,2,0)="SIM",SUM(AV473:BC473)+(4*(SUM(BL473:BS473))),0),0)</f>
        <v>812</v>
      </c>
      <c r="AO473" t="str">
        <f>IFERROR(VLOOKUP(Tabela4[[#This Row],[Designação]],BW:BX,2,0),0)</f>
        <v>SIM</v>
      </c>
      <c r="AP473" t="str">
        <f>IF(Tabela4[[#This Row],[Designação]]=AQ473,"SIM","NÃO")</f>
        <v>SIM</v>
      </c>
      <c r="AQ473" s="38">
        <v>625014</v>
      </c>
      <c r="AW473">
        <v>155</v>
      </c>
      <c r="AX473">
        <v>172</v>
      </c>
      <c r="AY473">
        <v>243</v>
      </c>
      <c r="AZ473">
        <v>154</v>
      </c>
      <c r="BD473">
        <v>724</v>
      </c>
      <c r="BF473" t="str">
        <f t="shared" si="249"/>
        <v>sim</v>
      </c>
      <c r="BG473" s="38">
        <v>625014</v>
      </c>
      <c r="BM473">
        <v>5</v>
      </c>
      <c r="BN473">
        <v>5</v>
      </c>
      <c r="BO473">
        <v>7</v>
      </c>
      <c r="BP473">
        <v>5</v>
      </c>
      <c r="BT473">
        <v>22</v>
      </c>
    </row>
    <row r="474" spans="2:72" x14ac:dyDescent="0.25">
      <c r="B474" s="22">
        <v>6</v>
      </c>
      <c r="C474" s="23">
        <v>625015</v>
      </c>
      <c r="D474" s="24" t="s">
        <v>507</v>
      </c>
      <c r="E474" s="25">
        <f t="shared" si="219"/>
        <v>64</v>
      </c>
      <c r="F474" s="25">
        <f>Tabela4[[#This Row],[1º ano  LP]]</f>
        <v>64</v>
      </c>
      <c r="G474" s="27">
        <f t="shared" si="220"/>
        <v>4</v>
      </c>
      <c r="H474" s="27">
        <f>Tabela4[[#This Row],[1º ano - APLICADOR LP]]</f>
        <v>4</v>
      </c>
      <c r="I474" s="25">
        <f t="shared" si="221"/>
        <v>65</v>
      </c>
      <c r="J474" s="25">
        <f t="shared" si="222"/>
        <v>65</v>
      </c>
      <c r="K474" s="27">
        <f t="shared" si="223"/>
        <v>4</v>
      </c>
      <c r="L474" s="27">
        <f t="shared" si="224"/>
        <v>4</v>
      </c>
      <c r="M474" s="25">
        <f t="shared" si="225"/>
        <v>68</v>
      </c>
      <c r="N474" s="25">
        <f t="shared" si="226"/>
        <v>68</v>
      </c>
      <c r="O474" s="27">
        <f t="shared" si="227"/>
        <v>4</v>
      </c>
      <c r="P474" s="27">
        <f t="shared" si="228"/>
        <v>4</v>
      </c>
      <c r="Q474" s="25">
        <f t="shared" si="229"/>
        <v>75</v>
      </c>
      <c r="R474" s="25">
        <f t="shared" si="230"/>
        <v>75</v>
      </c>
      <c r="S474" s="25">
        <f t="shared" si="231"/>
        <v>38</v>
      </c>
      <c r="T474" s="25">
        <f t="shared" si="232"/>
        <v>38</v>
      </c>
      <c r="U474" s="25">
        <f t="shared" si="233"/>
        <v>0</v>
      </c>
      <c r="V474" s="25">
        <f t="shared" si="234"/>
        <v>0</v>
      </c>
      <c r="W474" s="25">
        <f t="shared" si="235"/>
        <v>0</v>
      </c>
      <c r="X474" s="25">
        <f t="shared" si="236"/>
        <v>0</v>
      </c>
      <c r="Y474" s="25">
        <f t="shared" si="237"/>
        <v>0</v>
      </c>
      <c r="Z474" s="25">
        <f t="shared" si="238"/>
        <v>0</v>
      </c>
      <c r="AA474" s="25">
        <f t="shared" si="239"/>
        <v>0</v>
      </c>
      <c r="AB474" s="25">
        <f t="shared" si="240"/>
        <v>0</v>
      </c>
      <c r="AC474" s="25">
        <f t="shared" si="241"/>
        <v>0</v>
      </c>
      <c r="AD474" s="25">
        <f t="shared" si="242"/>
        <v>0</v>
      </c>
      <c r="AE474" s="25">
        <f t="shared" si="243"/>
        <v>0</v>
      </c>
      <c r="AF474" s="27">
        <f t="shared" si="244"/>
        <v>0</v>
      </c>
      <c r="AG474" s="27">
        <f t="shared" si="245"/>
        <v>0</v>
      </c>
      <c r="AH474" s="27">
        <f t="shared" si="246"/>
        <v>0</v>
      </c>
      <c r="AI474" s="27">
        <f t="shared" si="247"/>
        <v>0</v>
      </c>
      <c r="AJ474" s="27">
        <f t="shared" si="248"/>
        <v>0</v>
      </c>
      <c r="AK474" s="26">
        <f>SUM(Tabela4[[#This Row],[1º ano  LP]:[Questionário Contextual Estudante]])</f>
        <v>644</v>
      </c>
      <c r="AM474">
        <f>IFERROR(IF(VLOOKUP(Tabela4[[#This Row],[Designação]],BW:BX,2,0)="SIM",SUM(AR474:AU474)+(4*(SUM(BH474:BK474))),0),0)</f>
        <v>0</v>
      </c>
      <c r="AN474">
        <f>IFERROR(IF(VLOOKUP(Tabela4[[#This Row],[Designação]],BW:BX,2,0)="SIM",SUM(AV474:BC474)+(4*(SUM(BL474:BS474))),0),0)</f>
        <v>0</v>
      </c>
      <c r="AO474">
        <f>IFERROR(VLOOKUP(Tabela4[[#This Row],[Designação]],BW:BX,2,0),0)</f>
        <v>0</v>
      </c>
      <c r="AP474" t="str">
        <f>IF(Tabela4[[#This Row],[Designação]]=AQ474,"SIM","NÃO")</f>
        <v>SIM</v>
      </c>
      <c r="AQ474" s="38">
        <v>625015</v>
      </c>
      <c r="AR474">
        <v>56</v>
      </c>
      <c r="AS474">
        <v>57</v>
      </c>
      <c r="AT474">
        <v>60</v>
      </c>
      <c r="AU474">
        <v>67</v>
      </c>
      <c r="AV474">
        <v>34</v>
      </c>
      <c r="BD474">
        <v>274</v>
      </c>
      <c r="BF474" t="str">
        <f t="shared" si="249"/>
        <v>sim</v>
      </c>
      <c r="BG474" s="38">
        <v>625015</v>
      </c>
      <c r="BH474">
        <v>2</v>
      </c>
      <c r="BI474">
        <v>2</v>
      </c>
      <c r="BJ474">
        <v>2</v>
      </c>
      <c r="BK474">
        <v>2</v>
      </c>
      <c r="BL474">
        <v>1</v>
      </c>
      <c r="BT474">
        <v>9</v>
      </c>
    </row>
    <row r="475" spans="2:72" x14ac:dyDescent="0.25">
      <c r="B475" s="22">
        <v>6</v>
      </c>
      <c r="C475" s="23">
        <v>625016</v>
      </c>
      <c r="D475" s="24" t="s">
        <v>508</v>
      </c>
      <c r="E475" s="25">
        <f t="shared" si="219"/>
        <v>66</v>
      </c>
      <c r="F475" s="25">
        <f>Tabela4[[#This Row],[1º ano  LP]]</f>
        <v>66</v>
      </c>
      <c r="G475" s="27">
        <f t="shared" si="220"/>
        <v>4</v>
      </c>
      <c r="H475" s="27">
        <f>Tabela4[[#This Row],[1º ano - APLICADOR LP]]</f>
        <v>4</v>
      </c>
      <c r="I475" s="25">
        <f t="shared" si="221"/>
        <v>104</v>
      </c>
      <c r="J475" s="25">
        <f t="shared" si="222"/>
        <v>104</v>
      </c>
      <c r="K475" s="27">
        <f t="shared" si="223"/>
        <v>6</v>
      </c>
      <c r="L475" s="27">
        <f t="shared" si="224"/>
        <v>6</v>
      </c>
      <c r="M475" s="25">
        <f t="shared" si="225"/>
        <v>111</v>
      </c>
      <c r="N475" s="25">
        <f t="shared" si="226"/>
        <v>111</v>
      </c>
      <c r="O475" s="27">
        <f t="shared" si="227"/>
        <v>6</v>
      </c>
      <c r="P475" s="27">
        <f t="shared" si="228"/>
        <v>6</v>
      </c>
      <c r="Q475" s="25">
        <f t="shared" si="229"/>
        <v>80</v>
      </c>
      <c r="R475" s="25">
        <f t="shared" si="230"/>
        <v>80</v>
      </c>
      <c r="S475" s="25">
        <f t="shared" si="231"/>
        <v>114</v>
      </c>
      <c r="T475" s="25">
        <f t="shared" si="232"/>
        <v>114</v>
      </c>
      <c r="U475" s="25">
        <f t="shared" si="233"/>
        <v>0</v>
      </c>
      <c r="V475" s="25">
        <f t="shared" si="234"/>
        <v>0</v>
      </c>
      <c r="W475" s="25">
        <f t="shared" si="235"/>
        <v>0</v>
      </c>
      <c r="X475" s="25">
        <f t="shared" si="236"/>
        <v>0</v>
      </c>
      <c r="Y475" s="25">
        <f t="shared" si="237"/>
        <v>0</v>
      </c>
      <c r="Z475" s="25">
        <f t="shared" si="238"/>
        <v>0</v>
      </c>
      <c r="AA475" s="25">
        <f t="shared" si="239"/>
        <v>0</v>
      </c>
      <c r="AB475" s="25">
        <f t="shared" si="240"/>
        <v>0</v>
      </c>
      <c r="AC475" s="25">
        <f t="shared" si="241"/>
        <v>0</v>
      </c>
      <c r="AD475" s="25">
        <f t="shared" si="242"/>
        <v>0</v>
      </c>
      <c r="AE475" s="25">
        <f t="shared" si="243"/>
        <v>0</v>
      </c>
      <c r="AF475" s="27">
        <f t="shared" si="244"/>
        <v>0</v>
      </c>
      <c r="AG475" s="27">
        <f t="shared" si="245"/>
        <v>0</v>
      </c>
      <c r="AH475" s="27">
        <f t="shared" si="246"/>
        <v>0</v>
      </c>
      <c r="AI475" s="27">
        <f t="shared" si="247"/>
        <v>0</v>
      </c>
      <c r="AJ475" s="27">
        <f t="shared" si="248"/>
        <v>0</v>
      </c>
      <c r="AK475" s="26">
        <f>SUM(Tabela4[[#This Row],[1º ano  LP]:[Questionário Contextual Estudante]])</f>
        <v>982</v>
      </c>
      <c r="AM475">
        <f>IFERROR(IF(VLOOKUP(Tabela4[[#This Row],[Designação]],BW:BX,2,0)="SIM",SUM(AR475:AU475)+(4*(SUM(BH475:BK475))),0),0)</f>
        <v>0</v>
      </c>
      <c r="AN475">
        <f>IFERROR(IF(VLOOKUP(Tabela4[[#This Row],[Designação]],BW:BX,2,0)="SIM",SUM(AV475:BC475)+(4*(SUM(BL475:BS475))),0),0)</f>
        <v>0</v>
      </c>
      <c r="AO475">
        <f>IFERROR(VLOOKUP(Tabela4[[#This Row],[Designação]],BW:BX,2,0),0)</f>
        <v>0</v>
      </c>
      <c r="AP475" t="str">
        <f>IF(Tabela4[[#This Row],[Designação]]=AQ475,"SIM","NÃO")</f>
        <v>SIM</v>
      </c>
      <c r="AQ475" s="38">
        <v>625016</v>
      </c>
      <c r="AR475">
        <v>58</v>
      </c>
      <c r="AS475">
        <v>92</v>
      </c>
      <c r="AT475">
        <v>99</v>
      </c>
      <c r="AU475">
        <v>72</v>
      </c>
      <c r="AV475">
        <v>102</v>
      </c>
      <c r="BD475">
        <v>423</v>
      </c>
      <c r="BF475" t="str">
        <f t="shared" si="249"/>
        <v>sim</v>
      </c>
      <c r="BG475" s="38">
        <v>625016</v>
      </c>
      <c r="BH475">
        <v>2</v>
      </c>
      <c r="BI475">
        <v>3</v>
      </c>
      <c r="BJ475">
        <v>3</v>
      </c>
      <c r="BK475">
        <v>2</v>
      </c>
      <c r="BL475">
        <v>3</v>
      </c>
      <c r="BT475">
        <v>13</v>
      </c>
    </row>
    <row r="476" spans="2:72" x14ac:dyDescent="0.25">
      <c r="B476" s="22">
        <v>6</v>
      </c>
      <c r="C476" s="23">
        <v>625017</v>
      </c>
      <c r="D476" s="24" t="s">
        <v>509</v>
      </c>
      <c r="E476" s="25">
        <f t="shared" si="219"/>
        <v>126</v>
      </c>
      <c r="F476" s="25">
        <f>Tabela4[[#This Row],[1º ano  LP]]</f>
        <v>126</v>
      </c>
      <c r="G476" s="27">
        <f t="shared" si="220"/>
        <v>8</v>
      </c>
      <c r="H476" s="27">
        <f>Tabela4[[#This Row],[1º ano - APLICADOR LP]]</f>
        <v>8</v>
      </c>
      <c r="I476" s="25">
        <f t="shared" si="221"/>
        <v>132</v>
      </c>
      <c r="J476" s="25">
        <f t="shared" si="222"/>
        <v>132</v>
      </c>
      <c r="K476" s="27">
        <f t="shared" si="223"/>
        <v>8</v>
      </c>
      <c r="L476" s="27">
        <f t="shared" si="224"/>
        <v>8</v>
      </c>
      <c r="M476" s="25">
        <f t="shared" si="225"/>
        <v>172</v>
      </c>
      <c r="N476" s="25">
        <f t="shared" si="226"/>
        <v>172</v>
      </c>
      <c r="O476" s="27">
        <f t="shared" si="227"/>
        <v>10</v>
      </c>
      <c r="P476" s="27">
        <f t="shared" si="228"/>
        <v>10</v>
      </c>
      <c r="Q476" s="25">
        <f t="shared" si="229"/>
        <v>77</v>
      </c>
      <c r="R476" s="25">
        <f t="shared" si="230"/>
        <v>77</v>
      </c>
      <c r="S476" s="25">
        <f t="shared" si="231"/>
        <v>74</v>
      </c>
      <c r="T476" s="25">
        <f t="shared" si="232"/>
        <v>74</v>
      </c>
      <c r="U476" s="25">
        <f t="shared" si="233"/>
        <v>0</v>
      </c>
      <c r="V476" s="25">
        <f t="shared" si="234"/>
        <v>0</v>
      </c>
      <c r="W476" s="25">
        <f t="shared" si="235"/>
        <v>0</v>
      </c>
      <c r="X476" s="25">
        <f t="shared" si="236"/>
        <v>0</v>
      </c>
      <c r="Y476" s="25">
        <f t="shared" si="237"/>
        <v>0</v>
      </c>
      <c r="Z476" s="25">
        <f t="shared" si="238"/>
        <v>0</v>
      </c>
      <c r="AA476" s="25">
        <f t="shared" si="239"/>
        <v>0</v>
      </c>
      <c r="AB476" s="25">
        <f t="shared" si="240"/>
        <v>0</v>
      </c>
      <c r="AC476" s="25">
        <f t="shared" si="241"/>
        <v>0</v>
      </c>
      <c r="AD476" s="25">
        <f t="shared" si="242"/>
        <v>0</v>
      </c>
      <c r="AE476" s="25">
        <f t="shared" si="243"/>
        <v>0</v>
      </c>
      <c r="AF476" s="27">
        <f t="shared" si="244"/>
        <v>0</v>
      </c>
      <c r="AG476" s="27">
        <f t="shared" si="245"/>
        <v>0</v>
      </c>
      <c r="AH476" s="27">
        <f t="shared" si="246"/>
        <v>0</v>
      </c>
      <c r="AI476" s="27">
        <f t="shared" si="247"/>
        <v>0</v>
      </c>
      <c r="AJ476" s="27">
        <f t="shared" si="248"/>
        <v>0</v>
      </c>
      <c r="AK476" s="26">
        <f>SUM(Tabela4[[#This Row],[1º ano  LP]:[Questionário Contextual Estudante]])</f>
        <v>1214</v>
      </c>
      <c r="AM476">
        <f>IFERROR(IF(VLOOKUP(Tabela4[[#This Row],[Designação]],BW:BX,2,0)="SIM",SUM(AR476:AU476)+(4*(SUM(BH476:BK476))),0),0)</f>
        <v>0</v>
      </c>
      <c r="AN476">
        <f>IFERROR(IF(VLOOKUP(Tabela4[[#This Row],[Designação]],BW:BX,2,0)="SIM",SUM(AV476:BC476)+(4*(SUM(BL476:BS476))),0),0)</f>
        <v>0</v>
      </c>
      <c r="AO476">
        <f>IFERROR(VLOOKUP(Tabela4[[#This Row],[Designação]],BW:BX,2,0),0)</f>
        <v>0</v>
      </c>
      <c r="AP476" t="str">
        <f>IF(Tabela4[[#This Row],[Designação]]=AQ476,"SIM","NÃO")</f>
        <v>SIM</v>
      </c>
      <c r="AQ476" s="38">
        <v>625017</v>
      </c>
      <c r="AR476">
        <v>110</v>
      </c>
      <c r="AS476">
        <v>116</v>
      </c>
      <c r="AT476">
        <v>152</v>
      </c>
      <c r="AU476">
        <v>69</v>
      </c>
      <c r="AV476">
        <v>66</v>
      </c>
      <c r="BD476">
        <v>513</v>
      </c>
      <c r="BF476" t="str">
        <f t="shared" si="249"/>
        <v>sim</v>
      </c>
      <c r="BG476" s="38">
        <v>625017</v>
      </c>
      <c r="BH476">
        <v>4</v>
      </c>
      <c r="BI476">
        <v>4</v>
      </c>
      <c r="BJ476">
        <v>5</v>
      </c>
      <c r="BK476">
        <v>2</v>
      </c>
      <c r="BL476">
        <v>2</v>
      </c>
      <c r="BT476">
        <v>17</v>
      </c>
    </row>
    <row r="477" spans="2:72" x14ac:dyDescent="0.25">
      <c r="B477" s="22">
        <v>6</v>
      </c>
      <c r="C477" s="23">
        <v>625018</v>
      </c>
      <c r="D477" s="24" t="s">
        <v>510</v>
      </c>
      <c r="E477" s="25">
        <f t="shared" si="219"/>
        <v>0</v>
      </c>
      <c r="F477" s="25">
        <f>Tabela4[[#This Row],[1º ano  LP]]</f>
        <v>0</v>
      </c>
      <c r="G477" s="27">
        <f t="shared" si="220"/>
        <v>0</v>
      </c>
      <c r="H477" s="27">
        <f>Tabela4[[#This Row],[1º ano - APLICADOR LP]]</f>
        <v>0</v>
      </c>
      <c r="I477" s="25">
        <f t="shared" si="221"/>
        <v>0</v>
      </c>
      <c r="J477" s="25">
        <f t="shared" si="222"/>
        <v>0</v>
      </c>
      <c r="K477" s="27">
        <f t="shared" si="223"/>
        <v>0</v>
      </c>
      <c r="L477" s="27">
        <f t="shared" si="224"/>
        <v>0</v>
      </c>
      <c r="M477" s="25">
        <f t="shared" si="225"/>
        <v>0</v>
      </c>
      <c r="N477" s="25">
        <f t="shared" si="226"/>
        <v>0</v>
      </c>
      <c r="O477" s="27">
        <f t="shared" si="227"/>
        <v>0</v>
      </c>
      <c r="P477" s="27">
        <f t="shared" si="228"/>
        <v>0</v>
      </c>
      <c r="Q477" s="25">
        <f t="shared" si="229"/>
        <v>0</v>
      </c>
      <c r="R477" s="25">
        <f t="shared" si="230"/>
        <v>0</v>
      </c>
      <c r="S477" s="25">
        <f t="shared" si="231"/>
        <v>0</v>
      </c>
      <c r="T477" s="25">
        <f t="shared" si="232"/>
        <v>0</v>
      </c>
      <c r="U477" s="25">
        <f t="shared" si="233"/>
        <v>164</v>
      </c>
      <c r="V477" s="25">
        <f t="shared" si="234"/>
        <v>164</v>
      </c>
      <c r="W477" s="25">
        <f t="shared" si="235"/>
        <v>185</v>
      </c>
      <c r="X477" s="25">
        <f t="shared" si="236"/>
        <v>185</v>
      </c>
      <c r="Y477" s="25">
        <f t="shared" si="237"/>
        <v>134</v>
      </c>
      <c r="Z477" s="25">
        <f t="shared" si="238"/>
        <v>134</v>
      </c>
      <c r="AA477" s="25">
        <f t="shared" si="239"/>
        <v>123</v>
      </c>
      <c r="AB477" s="25">
        <f t="shared" si="240"/>
        <v>123</v>
      </c>
      <c r="AC477" s="25">
        <f t="shared" si="241"/>
        <v>29</v>
      </c>
      <c r="AD477" s="25">
        <f t="shared" si="242"/>
        <v>29</v>
      </c>
      <c r="AE477" s="25">
        <f t="shared" si="243"/>
        <v>0</v>
      </c>
      <c r="AF477" s="27">
        <f t="shared" si="244"/>
        <v>0</v>
      </c>
      <c r="AG477" s="27">
        <f t="shared" si="245"/>
        <v>32</v>
      </c>
      <c r="AH477" s="27">
        <f t="shared" si="246"/>
        <v>32</v>
      </c>
      <c r="AI477" s="27">
        <f t="shared" si="247"/>
        <v>0</v>
      </c>
      <c r="AJ477" s="27">
        <f t="shared" si="248"/>
        <v>0</v>
      </c>
      <c r="AK477" s="26">
        <f>SUM(Tabela4[[#This Row],[1º ano  LP]:[Questionário Contextual Estudante]])</f>
        <v>1334</v>
      </c>
      <c r="AM477">
        <f>IFERROR(IF(VLOOKUP(Tabela4[[#This Row],[Designação]],BW:BX,2,0)="SIM",SUM(AR477:AU477)+(4*(SUM(BH477:BK477))),0),0)</f>
        <v>0</v>
      </c>
      <c r="AN477">
        <f>IFERROR(IF(VLOOKUP(Tabela4[[#This Row],[Designação]],BW:BX,2,0)="SIM",SUM(AV477:BC477)+(4*(SUM(BL477:BS477))),0),0)</f>
        <v>0</v>
      </c>
      <c r="AO477">
        <f>IFERROR(VLOOKUP(Tabela4[[#This Row],[Designação]],BW:BX,2,0),0)</f>
        <v>0</v>
      </c>
      <c r="AP477" t="str">
        <f>IF(Tabela4[[#This Row],[Designação]]=AQ477,"SIM","NÃO")</f>
        <v>SIM</v>
      </c>
      <c r="AQ477" s="38">
        <v>625018</v>
      </c>
      <c r="AW477">
        <v>148</v>
      </c>
      <c r="AX477">
        <v>165</v>
      </c>
      <c r="AY477">
        <v>122</v>
      </c>
      <c r="AZ477">
        <v>111</v>
      </c>
      <c r="BA477">
        <v>25</v>
      </c>
      <c r="BC477">
        <v>28</v>
      </c>
      <c r="BD477">
        <v>599</v>
      </c>
      <c r="BF477" t="str">
        <f t="shared" si="249"/>
        <v>sim</v>
      </c>
      <c r="BG477" s="38">
        <v>625018</v>
      </c>
      <c r="BM477">
        <v>4</v>
      </c>
      <c r="BN477">
        <v>5</v>
      </c>
      <c r="BO477">
        <v>3</v>
      </c>
      <c r="BP477">
        <v>3</v>
      </c>
      <c r="BQ477">
        <v>1</v>
      </c>
      <c r="BS477">
        <v>1</v>
      </c>
      <c r="BT477">
        <v>17</v>
      </c>
    </row>
    <row r="478" spans="2:72" x14ac:dyDescent="0.25">
      <c r="B478" s="22">
        <v>6</v>
      </c>
      <c r="C478" s="23">
        <v>625019</v>
      </c>
      <c r="D478" s="24" t="s">
        <v>511</v>
      </c>
      <c r="E478" s="25">
        <f t="shared" si="219"/>
        <v>0</v>
      </c>
      <c r="F478" s="25">
        <f>Tabela4[[#This Row],[1º ano  LP]]</f>
        <v>0</v>
      </c>
      <c r="G478" s="27">
        <f t="shared" si="220"/>
        <v>0</v>
      </c>
      <c r="H478" s="27">
        <f>Tabela4[[#This Row],[1º ano - APLICADOR LP]]</f>
        <v>0</v>
      </c>
      <c r="I478" s="25">
        <f t="shared" si="221"/>
        <v>0</v>
      </c>
      <c r="J478" s="25">
        <f t="shared" si="222"/>
        <v>0</v>
      </c>
      <c r="K478" s="27">
        <f t="shared" si="223"/>
        <v>0</v>
      </c>
      <c r="L478" s="27">
        <f t="shared" si="224"/>
        <v>0</v>
      </c>
      <c r="M478" s="25">
        <f t="shared" si="225"/>
        <v>0</v>
      </c>
      <c r="N478" s="25">
        <f t="shared" si="226"/>
        <v>0</v>
      </c>
      <c r="O478" s="27">
        <f t="shared" si="227"/>
        <v>0</v>
      </c>
      <c r="P478" s="27">
        <f t="shared" si="228"/>
        <v>0</v>
      </c>
      <c r="Q478" s="25">
        <f t="shared" si="229"/>
        <v>0</v>
      </c>
      <c r="R478" s="25">
        <f t="shared" si="230"/>
        <v>0</v>
      </c>
      <c r="S478" s="25">
        <f t="shared" si="231"/>
        <v>0</v>
      </c>
      <c r="T478" s="25">
        <f t="shared" si="232"/>
        <v>0</v>
      </c>
      <c r="U478" s="25">
        <f t="shared" si="233"/>
        <v>0</v>
      </c>
      <c r="V478" s="25">
        <f t="shared" si="234"/>
        <v>0</v>
      </c>
      <c r="W478" s="25">
        <f t="shared" si="235"/>
        <v>174</v>
      </c>
      <c r="X478" s="25">
        <f t="shared" si="236"/>
        <v>174</v>
      </c>
      <c r="Y478" s="25">
        <f t="shared" si="237"/>
        <v>135</v>
      </c>
      <c r="Z478" s="25">
        <f t="shared" si="238"/>
        <v>135</v>
      </c>
      <c r="AA478" s="25">
        <f t="shared" si="239"/>
        <v>144</v>
      </c>
      <c r="AB478" s="25">
        <f t="shared" si="240"/>
        <v>144</v>
      </c>
      <c r="AC478" s="25">
        <f t="shared" si="241"/>
        <v>0</v>
      </c>
      <c r="AD478" s="25">
        <f t="shared" si="242"/>
        <v>0</v>
      </c>
      <c r="AE478" s="25">
        <f t="shared" si="243"/>
        <v>0</v>
      </c>
      <c r="AF478" s="27">
        <f t="shared" si="244"/>
        <v>0</v>
      </c>
      <c r="AG478" s="27">
        <f t="shared" si="245"/>
        <v>0</v>
      </c>
      <c r="AH478" s="27">
        <f t="shared" si="246"/>
        <v>0</v>
      </c>
      <c r="AI478" s="27">
        <f t="shared" si="247"/>
        <v>0</v>
      </c>
      <c r="AJ478" s="27">
        <f t="shared" si="248"/>
        <v>0</v>
      </c>
      <c r="AK478" s="26">
        <f>SUM(Tabela4[[#This Row],[1º ano  LP]:[Questionário Contextual Estudante]])</f>
        <v>906</v>
      </c>
      <c r="AM478">
        <f>IFERROR(IF(VLOOKUP(Tabela4[[#This Row],[Designação]],BW:BX,2,0)="SIM",SUM(AR478:AU478)+(4*(SUM(BH478:BK478))),0),0)</f>
        <v>0</v>
      </c>
      <c r="AN478">
        <f>IFERROR(IF(VLOOKUP(Tabela4[[#This Row],[Designação]],BW:BX,2,0)="SIM",SUM(AV478:BC478)+(4*(SUM(BL478:BS478))),0),0)</f>
        <v>0</v>
      </c>
      <c r="AO478">
        <f>IFERROR(VLOOKUP(Tabela4[[#This Row],[Designação]],BW:BX,2,0),0)</f>
        <v>0</v>
      </c>
      <c r="AP478" t="str">
        <f>IF(Tabela4[[#This Row],[Designação]]=AQ478,"SIM","NÃO")</f>
        <v>SIM</v>
      </c>
      <c r="AQ478" s="38">
        <v>625019</v>
      </c>
      <c r="AX478">
        <v>158</v>
      </c>
      <c r="AY478">
        <v>123</v>
      </c>
      <c r="AZ478">
        <v>132</v>
      </c>
      <c r="BD478">
        <v>413</v>
      </c>
      <c r="BF478" t="str">
        <f t="shared" si="249"/>
        <v>sim</v>
      </c>
      <c r="BG478" s="38">
        <v>625019</v>
      </c>
      <c r="BN478">
        <v>4</v>
      </c>
      <c r="BO478">
        <v>3</v>
      </c>
      <c r="BP478">
        <v>3</v>
      </c>
      <c r="BT478">
        <v>10</v>
      </c>
    </row>
    <row r="479" spans="2:72" x14ac:dyDescent="0.25">
      <c r="B479" s="22">
        <v>6</v>
      </c>
      <c r="C479" s="23">
        <v>625020</v>
      </c>
      <c r="D479" s="24" t="s">
        <v>512</v>
      </c>
      <c r="E479" s="25">
        <f t="shared" si="219"/>
        <v>76</v>
      </c>
      <c r="F479" s="25">
        <f>Tabela4[[#This Row],[1º ano  LP]]</f>
        <v>76</v>
      </c>
      <c r="G479" s="27">
        <f t="shared" si="220"/>
        <v>6</v>
      </c>
      <c r="H479" s="27">
        <f>Tabela4[[#This Row],[1º ano - APLICADOR LP]]</f>
        <v>6</v>
      </c>
      <c r="I479" s="25">
        <f t="shared" si="221"/>
        <v>128</v>
      </c>
      <c r="J479" s="25">
        <f t="shared" si="222"/>
        <v>128</v>
      </c>
      <c r="K479" s="27">
        <f t="shared" si="223"/>
        <v>8</v>
      </c>
      <c r="L479" s="27">
        <f t="shared" si="224"/>
        <v>8</v>
      </c>
      <c r="M479" s="25">
        <f t="shared" si="225"/>
        <v>117</v>
      </c>
      <c r="N479" s="25">
        <f t="shared" si="226"/>
        <v>117</v>
      </c>
      <c r="O479" s="27">
        <f t="shared" si="227"/>
        <v>8</v>
      </c>
      <c r="P479" s="27">
        <f t="shared" si="228"/>
        <v>8</v>
      </c>
      <c r="Q479" s="25">
        <f t="shared" si="229"/>
        <v>129</v>
      </c>
      <c r="R479" s="25">
        <f t="shared" si="230"/>
        <v>129</v>
      </c>
      <c r="S479" s="25">
        <f t="shared" si="231"/>
        <v>99</v>
      </c>
      <c r="T479" s="25">
        <f t="shared" si="232"/>
        <v>99</v>
      </c>
      <c r="U479" s="25">
        <f t="shared" si="233"/>
        <v>70</v>
      </c>
      <c r="V479" s="25">
        <f t="shared" si="234"/>
        <v>70</v>
      </c>
      <c r="W479" s="25">
        <f t="shared" si="235"/>
        <v>0</v>
      </c>
      <c r="X479" s="25">
        <f t="shared" si="236"/>
        <v>0</v>
      </c>
      <c r="Y479" s="25">
        <f t="shared" si="237"/>
        <v>0</v>
      </c>
      <c r="Z479" s="25">
        <f t="shared" si="238"/>
        <v>0</v>
      </c>
      <c r="AA479" s="25">
        <f t="shared" si="239"/>
        <v>0</v>
      </c>
      <c r="AB479" s="25">
        <f t="shared" si="240"/>
        <v>0</v>
      </c>
      <c r="AC479" s="25">
        <f t="shared" si="241"/>
        <v>0</v>
      </c>
      <c r="AD479" s="25">
        <f t="shared" si="242"/>
        <v>0</v>
      </c>
      <c r="AE479" s="25">
        <f t="shared" si="243"/>
        <v>0</v>
      </c>
      <c r="AF479" s="27">
        <f t="shared" si="244"/>
        <v>0</v>
      </c>
      <c r="AG479" s="27">
        <f t="shared" si="245"/>
        <v>0</v>
      </c>
      <c r="AH479" s="27">
        <f t="shared" si="246"/>
        <v>0</v>
      </c>
      <c r="AI479" s="27">
        <f t="shared" si="247"/>
        <v>0</v>
      </c>
      <c r="AJ479" s="27">
        <f t="shared" si="248"/>
        <v>0</v>
      </c>
      <c r="AK479" s="26">
        <f>SUM(Tabela4[[#This Row],[1º ano  LP]:[Questionário Contextual Estudante]])</f>
        <v>1282</v>
      </c>
      <c r="AM479">
        <f>IFERROR(IF(VLOOKUP(Tabela4[[#This Row],[Designação]],BW:BX,2,0)="SIM",SUM(AR479:AU479)+(4*(SUM(BH479:BK479))),0),0)</f>
        <v>0</v>
      </c>
      <c r="AN479">
        <f>IFERROR(IF(VLOOKUP(Tabela4[[#This Row],[Designação]],BW:BX,2,0)="SIM",SUM(AV479:BC479)+(4*(SUM(BL479:BS479))),0),0)</f>
        <v>0</v>
      </c>
      <c r="AO479">
        <f>IFERROR(VLOOKUP(Tabela4[[#This Row],[Designação]],BW:BX,2,0),0)</f>
        <v>0</v>
      </c>
      <c r="AP479" t="str">
        <f>IF(Tabela4[[#This Row],[Designação]]=AQ479,"SIM","NÃO")</f>
        <v>SIM</v>
      </c>
      <c r="AQ479" s="38">
        <v>625020</v>
      </c>
      <c r="AR479">
        <v>64</v>
      </c>
      <c r="AS479">
        <v>112</v>
      </c>
      <c r="AT479">
        <v>101</v>
      </c>
      <c r="AU479">
        <v>113</v>
      </c>
      <c r="AV479">
        <v>87</v>
      </c>
      <c r="AW479">
        <v>62</v>
      </c>
      <c r="BD479">
        <v>539</v>
      </c>
      <c r="BF479" t="str">
        <f t="shared" si="249"/>
        <v>sim</v>
      </c>
      <c r="BG479" s="38">
        <v>625020</v>
      </c>
      <c r="BH479">
        <v>3</v>
      </c>
      <c r="BI479">
        <v>4</v>
      </c>
      <c r="BJ479">
        <v>4</v>
      </c>
      <c r="BK479">
        <v>4</v>
      </c>
      <c r="BL479">
        <v>3</v>
      </c>
      <c r="BM479">
        <v>2</v>
      </c>
      <c r="BT479">
        <v>20</v>
      </c>
    </row>
    <row r="480" spans="2:72" x14ac:dyDescent="0.25">
      <c r="B480" s="22">
        <v>6</v>
      </c>
      <c r="C480" s="23">
        <v>625022</v>
      </c>
      <c r="D480" s="24" t="s">
        <v>513</v>
      </c>
      <c r="E480" s="25">
        <f t="shared" si="219"/>
        <v>89</v>
      </c>
      <c r="F480" s="25">
        <f>Tabela4[[#This Row],[1º ano  LP]]</f>
        <v>89</v>
      </c>
      <c r="G480" s="27">
        <f t="shared" si="220"/>
        <v>6</v>
      </c>
      <c r="H480" s="27">
        <f>Tabela4[[#This Row],[1º ano - APLICADOR LP]]</f>
        <v>6</v>
      </c>
      <c r="I480" s="25">
        <f t="shared" si="221"/>
        <v>76</v>
      </c>
      <c r="J480" s="25">
        <f t="shared" si="222"/>
        <v>76</v>
      </c>
      <c r="K480" s="27">
        <f t="shared" si="223"/>
        <v>6</v>
      </c>
      <c r="L480" s="27">
        <f t="shared" si="224"/>
        <v>6</v>
      </c>
      <c r="M480" s="25">
        <f t="shared" si="225"/>
        <v>63</v>
      </c>
      <c r="N480" s="25">
        <f t="shared" si="226"/>
        <v>63</v>
      </c>
      <c r="O480" s="27">
        <f t="shared" si="227"/>
        <v>4</v>
      </c>
      <c r="P480" s="27">
        <f t="shared" si="228"/>
        <v>4</v>
      </c>
      <c r="Q480" s="25">
        <f t="shared" si="229"/>
        <v>71</v>
      </c>
      <c r="R480" s="25">
        <f t="shared" si="230"/>
        <v>71</v>
      </c>
      <c r="S480" s="25">
        <f t="shared" si="231"/>
        <v>68</v>
      </c>
      <c r="T480" s="25">
        <f t="shared" si="232"/>
        <v>68</v>
      </c>
      <c r="U480" s="25">
        <f t="shared" si="233"/>
        <v>0</v>
      </c>
      <c r="V480" s="25">
        <f t="shared" si="234"/>
        <v>0</v>
      </c>
      <c r="W480" s="25">
        <f t="shared" si="235"/>
        <v>0</v>
      </c>
      <c r="X480" s="25">
        <f t="shared" si="236"/>
        <v>0</v>
      </c>
      <c r="Y480" s="25">
        <f t="shared" si="237"/>
        <v>0</v>
      </c>
      <c r="Z480" s="25">
        <f t="shared" si="238"/>
        <v>0</v>
      </c>
      <c r="AA480" s="25">
        <f t="shared" si="239"/>
        <v>0</v>
      </c>
      <c r="AB480" s="25">
        <f t="shared" si="240"/>
        <v>0</v>
      </c>
      <c r="AC480" s="25">
        <f t="shared" si="241"/>
        <v>0</v>
      </c>
      <c r="AD480" s="25">
        <f t="shared" si="242"/>
        <v>0</v>
      </c>
      <c r="AE480" s="25">
        <f t="shared" si="243"/>
        <v>0</v>
      </c>
      <c r="AF480" s="27">
        <f t="shared" si="244"/>
        <v>0</v>
      </c>
      <c r="AG480" s="27">
        <f t="shared" si="245"/>
        <v>0</v>
      </c>
      <c r="AH480" s="27">
        <f t="shared" si="246"/>
        <v>0</v>
      </c>
      <c r="AI480" s="27">
        <f t="shared" si="247"/>
        <v>299</v>
      </c>
      <c r="AJ480" s="27">
        <f t="shared" si="248"/>
        <v>68</v>
      </c>
      <c r="AK480" s="26">
        <f>SUM(Tabela4[[#This Row],[1º ano  LP]:[Questionário Contextual Estudante]])</f>
        <v>1133</v>
      </c>
      <c r="AM480">
        <f>IFERROR(IF(VLOOKUP(Tabela4[[#This Row],[Designação]],BW:BX,2,0)="SIM",SUM(AR480:AU480)+(4*(SUM(BH480:BK480))),0),0)</f>
        <v>299</v>
      </c>
      <c r="AN480">
        <f>IFERROR(IF(VLOOKUP(Tabela4[[#This Row],[Designação]],BW:BX,2,0)="SIM",SUM(AV480:BC480)+(4*(SUM(BL480:BS480))),0),0)</f>
        <v>68</v>
      </c>
      <c r="AO480" t="str">
        <f>IFERROR(VLOOKUP(Tabela4[[#This Row],[Designação]],BW:BX,2,0),0)</f>
        <v>SIM</v>
      </c>
      <c r="AP480" t="str">
        <f>IF(Tabela4[[#This Row],[Designação]]=AQ480,"SIM","NÃO")</f>
        <v>SIM</v>
      </c>
      <c r="AQ480" s="38">
        <v>625022</v>
      </c>
      <c r="AR480">
        <v>77</v>
      </c>
      <c r="AS480">
        <v>64</v>
      </c>
      <c r="AT480">
        <v>55</v>
      </c>
      <c r="AU480">
        <v>63</v>
      </c>
      <c r="AV480">
        <v>60</v>
      </c>
      <c r="BD480">
        <v>319</v>
      </c>
      <c r="BF480" t="str">
        <f t="shared" si="249"/>
        <v>sim</v>
      </c>
      <c r="BG480" s="38">
        <v>625022</v>
      </c>
      <c r="BH480">
        <v>3</v>
      </c>
      <c r="BI480">
        <v>3</v>
      </c>
      <c r="BJ480">
        <v>2</v>
      </c>
      <c r="BK480">
        <v>2</v>
      </c>
      <c r="BL480">
        <v>2</v>
      </c>
      <c r="BT480">
        <v>12</v>
      </c>
    </row>
    <row r="481" spans="2:72" x14ac:dyDescent="0.25">
      <c r="B481" s="22">
        <v>6</v>
      </c>
      <c r="C481" s="23">
        <v>625023</v>
      </c>
      <c r="D481" s="24" t="s">
        <v>514</v>
      </c>
      <c r="E481" s="25">
        <f t="shared" si="219"/>
        <v>28</v>
      </c>
      <c r="F481" s="25">
        <f>Tabela4[[#This Row],[1º ano  LP]]</f>
        <v>28</v>
      </c>
      <c r="G481" s="27">
        <f t="shared" si="220"/>
        <v>2</v>
      </c>
      <c r="H481" s="27">
        <f>Tabela4[[#This Row],[1º ano - APLICADOR LP]]</f>
        <v>2</v>
      </c>
      <c r="I481" s="25">
        <f t="shared" si="221"/>
        <v>31</v>
      </c>
      <c r="J481" s="25">
        <f t="shared" si="222"/>
        <v>31</v>
      </c>
      <c r="K481" s="27">
        <f t="shared" si="223"/>
        <v>2</v>
      </c>
      <c r="L481" s="27">
        <f t="shared" si="224"/>
        <v>2</v>
      </c>
      <c r="M481" s="25">
        <f t="shared" si="225"/>
        <v>32</v>
      </c>
      <c r="N481" s="25">
        <f t="shared" si="226"/>
        <v>32</v>
      </c>
      <c r="O481" s="27">
        <f t="shared" si="227"/>
        <v>2</v>
      </c>
      <c r="P481" s="27">
        <f t="shared" si="228"/>
        <v>2</v>
      </c>
      <c r="Q481" s="25">
        <f t="shared" si="229"/>
        <v>33</v>
      </c>
      <c r="R481" s="25">
        <f t="shared" si="230"/>
        <v>33</v>
      </c>
      <c r="S481" s="25">
        <f t="shared" si="231"/>
        <v>36</v>
      </c>
      <c r="T481" s="25">
        <f t="shared" si="232"/>
        <v>36</v>
      </c>
      <c r="U481" s="25">
        <f t="shared" si="233"/>
        <v>0</v>
      </c>
      <c r="V481" s="25">
        <f t="shared" si="234"/>
        <v>0</v>
      </c>
      <c r="W481" s="25">
        <f t="shared" si="235"/>
        <v>0</v>
      </c>
      <c r="X481" s="25">
        <f t="shared" si="236"/>
        <v>0</v>
      </c>
      <c r="Y481" s="25">
        <f t="shared" si="237"/>
        <v>0</v>
      </c>
      <c r="Z481" s="25">
        <f t="shared" si="238"/>
        <v>0</v>
      </c>
      <c r="AA481" s="25">
        <f t="shared" si="239"/>
        <v>0</v>
      </c>
      <c r="AB481" s="25">
        <f t="shared" si="240"/>
        <v>0</v>
      </c>
      <c r="AC481" s="25">
        <f t="shared" si="241"/>
        <v>0</v>
      </c>
      <c r="AD481" s="25">
        <f t="shared" si="242"/>
        <v>0</v>
      </c>
      <c r="AE481" s="25">
        <f t="shared" si="243"/>
        <v>0</v>
      </c>
      <c r="AF481" s="27">
        <f t="shared" si="244"/>
        <v>0</v>
      </c>
      <c r="AG481" s="27">
        <f t="shared" si="245"/>
        <v>0</v>
      </c>
      <c r="AH481" s="27">
        <f t="shared" si="246"/>
        <v>0</v>
      </c>
      <c r="AI481" s="27">
        <f t="shared" si="247"/>
        <v>0</v>
      </c>
      <c r="AJ481" s="27">
        <f t="shared" si="248"/>
        <v>0</v>
      </c>
      <c r="AK481" s="26">
        <f>SUM(Tabela4[[#This Row],[1º ano  LP]:[Questionário Contextual Estudante]])</f>
        <v>332</v>
      </c>
      <c r="AM481">
        <f>IFERROR(IF(VLOOKUP(Tabela4[[#This Row],[Designação]],BW:BX,2,0)="SIM",SUM(AR481:AU481)+(4*(SUM(BH481:BK481))),0),0)</f>
        <v>0</v>
      </c>
      <c r="AN481">
        <f>IFERROR(IF(VLOOKUP(Tabela4[[#This Row],[Designação]],BW:BX,2,0)="SIM",SUM(AV481:BC481)+(4*(SUM(BL481:BS481))),0),0)</f>
        <v>0</v>
      </c>
      <c r="AO481">
        <f>IFERROR(VLOOKUP(Tabela4[[#This Row],[Designação]],BW:BX,2,0),0)</f>
        <v>0</v>
      </c>
      <c r="AP481" t="str">
        <f>IF(Tabela4[[#This Row],[Designação]]=AQ481,"SIM","NÃO")</f>
        <v>SIM</v>
      </c>
      <c r="AQ481" s="38">
        <v>625023</v>
      </c>
      <c r="AR481">
        <v>24</v>
      </c>
      <c r="AS481">
        <v>27</v>
      </c>
      <c r="AT481">
        <v>28</v>
      </c>
      <c r="AU481">
        <v>29</v>
      </c>
      <c r="AV481">
        <v>32</v>
      </c>
      <c r="BD481">
        <v>140</v>
      </c>
      <c r="BF481" t="str">
        <f t="shared" si="249"/>
        <v>sim</v>
      </c>
      <c r="BG481" s="38">
        <v>625023</v>
      </c>
      <c r="BH481">
        <v>1</v>
      </c>
      <c r="BI481">
        <v>1</v>
      </c>
      <c r="BJ481">
        <v>1</v>
      </c>
      <c r="BK481">
        <v>1</v>
      </c>
      <c r="BL481">
        <v>1</v>
      </c>
      <c r="BT481">
        <v>5</v>
      </c>
    </row>
    <row r="482" spans="2:72" x14ac:dyDescent="0.25">
      <c r="B482" s="22">
        <v>6</v>
      </c>
      <c r="C482" s="23">
        <v>625024</v>
      </c>
      <c r="D482" s="24" t="s">
        <v>515</v>
      </c>
      <c r="E482" s="25">
        <f t="shared" si="219"/>
        <v>77</v>
      </c>
      <c r="F482" s="25">
        <f>Tabela4[[#This Row],[1º ano  LP]]</f>
        <v>77</v>
      </c>
      <c r="G482" s="27">
        <f t="shared" si="220"/>
        <v>6</v>
      </c>
      <c r="H482" s="27">
        <f>Tabela4[[#This Row],[1º ano - APLICADOR LP]]</f>
        <v>6</v>
      </c>
      <c r="I482" s="25">
        <f t="shared" si="221"/>
        <v>87</v>
      </c>
      <c r="J482" s="25">
        <f t="shared" si="222"/>
        <v>87</v>
      </c>
      <c r="K482" s="27">
        <f t="shared" si="223"/>
        <v>6</v>
      </c>
      <c r="L482" s="27">
        <f t="shared" si="224"/>
        <v>6</v>
      </c>
      <c r="M482" s="25">
        <f t="shared" si="225"/>
        <v>108</v>
      </c>
      <c r="N482" s="25">
        <f t="shared" si="226"/>
        <v>108</v>
      </c>
      <c r="O482" s="27">
        <f t="shared" si="227"/>
        <v>6</v>
      </c>
      <c r="P482" s="27">
        <f t="shared" si="228"/>
        <v>6</v>
      </c>
      <c r="Q482" s="25">
        <f t="shared" si="229"/>
        <v>0</v>
      </c>
      <c r="R482" s="25">
        <f t="shared" si="230"/>
        <v>0</v>
      </c>
      <c r="S482" s="25">
        <f t="shared" si="231"/>
        <v>0</v>
      </c>
      <c r="T482" s="25">
        <f t="shared" si="232"/>
        <v>0</v>
      </c>
      <c r="U482" s="25">
        <f t="shared" si="233"/>
        <v>0</v>
      </c>
      <c r="V482" s="25">
        <f t="shared" si="234"/>
        <v>0</v>
      </c>
      <c r="W482" s="25">
        <f t="shared" si="235"/>
        <v>0</v>
      </c>
      <c r="X482" s="25">
        <f t="shared" si="236"/>
        <v>0</v>
      </c>
      <c r="Y482" s="25">
        <f t="shared" si="237"/>
        <v>0</v>
      </c>
      <c r="Z482" s="25">
        <f t="shared" si="238"/>
        <v>0</v>
      </c>
      <c r="AA482" s="25">
        <f t="shared" si="239"/>
        <v>0</v>
      </c>
      <c r="AB482" s="25">
        <f t="shared" si="240"/>
        <v>0</v>
      </c>
      <c r="AC482" s="25">
        <f t="shared" si="241"/>
        <v>0</v>
      </c>
      <c r="AD482" s="25">
        <f t="shared" si="242"/>
        <v>0</v>
      </c>
      <c r="AE482" s="25">
        <f t="shared" si="243"/>
        <v>0</v>
      </c>
      <c r="AF482" s="27">
        <f t="shared" si="244"/>
        <v>0</v>
      </c>
      <c r="AG482" s="27">
        <f t="shared" si="245"/>
        <v>0</v>
      </c>
      <c r="AH482" s="27">
        <f t="shared" si="246"/>
        <v>0</v>
      </c>
      <c r="AI482" s="27">
        <f t="shared" si="247"/>
        <v>0</v>
      </c>
      <c r="AJ482" s="27">
        <f t="shared" si="248"/>
        <v>0</v>
      </c>
      <c r="AK482" s="26">
        <f>SUM(Tabela4[[#This Row],[1º ano  LP]:[Questionário Contextual Estudante]])</f>
        <v>580</v>
      </c>
      <c r="AM482">
        <f>IFERROR(IF(VLOOKUP(Tabela4[[#This Row],[Designação]],BW:BX,2,0)="SIM",SUM(AR482:AU482)+(4*(SUM(BH482:BK482))),0),0)</f>
        <v>0</v>
      </c>
      <c r="AN482">
        <f>IFERROR(IF(VLOOKUP(Tabela4[[#This Row],[Designação]],BW:BX,2,0)="SIM",SUM(AV482:BC482)+(4*(SUM(BL482:BS482))),0),0)</f>
        <v>0</v>
      </c>
      <c r="AO482">
        <f>IFERROR(VLOOKUP(Tabela4[[#This Row],[Designação]],BW:BX,2,0),0)</f>
        <v>0</v>
      </c>
      <c r="AP482" t="str">
        <f>IF(Tabela4[[#This Row],[Designação]]=AQ482,"SIM","NÃO")</f>
        <v>SIM</v>
      </c>
      <c r="AQ482" s="38">
        <v>625024</v>
      </c>
      <c r="AR482">
        <v>65</v>
      </c>
      <c r="AS482">
        <v>75</v>
      </c>
      <c r="AT482">
        <v>96</v>
      </c>
      <c r="BD482">
        <v>236</v>
      </c>
      <c r="BF482" t="str">
        <f t="shared" si="249"/>
        <v>sim</v>
      </c>
      <c r="BG482" s="38">
        <v>625024</v>
      </c>
      <c r="BH482">
        <v>3</v>
      </c>
      <c r="BI482">
        <v>3</v>
      </c>
      <c r="BJ482">
        <v>3</v>
      </c>
      <c r="BT482">
        <v>9</v>
      </c>
    </row>
    <row r="483" spans="2:72" x14ac:dyDescent="0.25">
      <c r="B483" s="22">
        <v>6</v>
      </c>
      <c r="C483" s="23">
        <v>625025</v>
      </c>
      <c r="D483" s="24" t="s">
        <v>516</v>
      </c>
      <c r="E483" s="25">
        <f t="shared" si="219"/>
        <v>105</v>
      </c>
      <c r="F483" s="25">
        <f>Tabela4[[#This Row],[1º ano  LP]]</f>
        <v>105</v>
      </c>
      <c r="G483" s="27">
        <f t="shared" si="220"/>
        <v>8</v>
      </c>
      <c r="H483" s="27">
        <f>Tabela4[[#This Row],[1º ano - APLICADOR LP]]</f>
        <v>8</v>
      </c>
      <c r="I483" s="25">
        <f t="shared" si="221"/>
        <v>150</v>
      </c>
      <c r="J483" s="25">
        <f t="shared" si="222"/>
        <v>150</v>
      </c>
      <c r="K483" s="27">
        <f t="shared" si="223"/>
        <v>10</v>
      </c>
      <c r="L483" s="27">
        <f t="shared" si="224"/>
        <v>10</v>
      </c>
      <c r="M483" s="25">
        <f t="shared" si="225"/>
        <v>151</v>
      </c>
      <c r="N483" s="25">
        <f t="shared" si="226"/>
        <v>151</v>
      </c>
      <c r="O483" s="27">
        <f t="shared" si="227"/>
        <v>10</v>
      </c>
      <c r="P483" s="27">
        <f t="shared" si="228"/>
        <v>10</v>
      </c>
      <c r="Q483" s="25">
        <f t="shared" si="229"/>
        <v>110</v>
      </c>
      <c r="R483" s="25">
        <f t="shared" si="230"/>
        <v>110</v>
      </c>
      <c r="S483" s="25">
        <f t="shared" si="231"/>
        <v>112</v>
      </c>
      <c r="T483" s="25">
        <f t="shared" si="232"/>
        <v>112</v>
      </c>
      <c r="U483" s="25">
        <f t="shared" si="233"/>
        <v>0</v>
      </c>
      <c r="V483" s="25">
        <f t="shared" si="234"/>
        <v>0</v>
      </c>
      <c r="W483" s="25">
        <f t="shared" si="235"/>
        <v>0</v>
      </c>
      <c r="X483" s="25">
        <f t="shared" si="236"/>
        <v>0</v>
      </c>
      <c r="Y483" s="25">
        <f t="shared" si="237"/>
        <v>0</v>
      </c>
      <c r="Z483" s="25">
        <f t="shared" si="238"/>
        <v>0</v>
      </c>
      <c r="AA483" s="25">
        <f t="shared" si="239"/>
        <v>0</v>
      </c>
      <c r="AB483" s="25">
        <f t="shared" si="240"/>
        <v>0</v>
      </c>
      <c r="AC483" s="25">
        <f t="shared" si="241"/>
        <v>0</v>
      </c>
      <c r="AD483" s="25">
        <f t="shared" si="242"/>
        <v>0</v>
      </c>
      <c r="AE483" s="25">
        <f t="shared" si="243"/>
        <v>0</v>
      </c>
      <c r="AF483" s="27">
        <f t="shared" si="244"/>
        <v>0</v>
      </c>
      <c r="AG483" s="27">
        <f t="shared" si="245"/>
        <v>0</v>
      </c>
      <c r="AH483" s="27">
        <f t="shared" si="246"/>
        <v>0</v>
      </c>
      <c r="AI483" s="27">
        <f t="shared" si="247"/>
        <v>516</v>
      </c>
      <c r="AJ483" s="27">
        <f t="shared" si="248"/>
        <v>112</v>
      </c>
      <c r="AK483" s="26">
        <f>SUM(Tabela4[[#This Row],[1º ano  LP]:[Questionário Contextual Estudante]])</f>
        <v>1940</v>
      </c>
      <c r="AM483">
        <f>IFERROR(IF(VLOOKUP(Tabela4[[#This Row],[Designação]],BW:BX,2,0)="SIM",SUM(AR483:AU483)+(4*(SUM(BH483:BK483))),0),0)</f>
        <v>516</v>
      </c>
      <c r="AN483">
        <f>IFERROR(IF(VLOOKUP(Tabela4[[#This Row],[Designação]],BW:BX,2,0)="SIM",SUM(AV483:BC483)+(4*(SUM(BL483:BS483))),0),0)</f>
        <v>112</v>
      </c>
      <c r="AO483" t="str">
        <f>IFERROR(VLOOKUP(Tabela4[[#This Row],[Designação]],BW:BX,2,0),0)</f>
        <v>SIM</v>
      </c>
      <c r="AP483" t="str">
        <f>IF(Tabela4[[#This Row],[Designação]]=AQ483,"SIM","NÃO")</f>
        <v>SIM</v>
      </c>
      <c r="AQ483" s="38">
        <v>625025</v>
      </c>
      <c r="AR483">
        <v>89</v>
      </c>
      <c r="AS483">
        <v>130</v>
      </c>
      <c r="AT483">
        <v>131</v>
      </c>
      <c r="AU483">
        <v>98</v>
      </c>
      <c r="AV483">
        <v>100</v>
      </c>
      <c r="BD483">
        <v>548</v>
      </c>
      <c r="BF483" t="str">
        <f t="shared" si="249"/>
        <v>sim</v>
      </c>
      <c r="BG483" s="38">
        <v>625025</v>
      </c>
      <c r="BH483">
        <v>4</v>
      </c>
      <c r="BI483">
        <v>5</v>
      </c>
      <c r="BJ483">
        <v>5</v>
      </c>
      <c r="BK483">
        <v>3</v>
      </c>
      <c r="BL483">
        <v>3</v>
      </c>
      <c r="BT483">
        <v>20</v>
      </c>
    </row>
    <row r="484" spans="2:72" x14ac:dyDescent="0.25">
      <c r="B484" s="22">
        <v>6</v>
      </c>
      <c r="C484" s="23">
        <v>625026</v>
      </c>
      <c r="D484" s="24" t="s">
        <v>517</v>
      </c>
      <c r="E484" s="25">
        <f t="shared" si="219"/>
        <v>50</v>
      </c>
      <c r="F484" s="25">
        <f>Tabela4[[#This Row],[1º ano  LP]]</f>
        <v>50</v>
      </c>
      <c r="G484" s="27">
        <f t="shared" si="220"/>
        <v>4</v>
      </c>
      <c r="H484" s="27">
        <f>Tabela4[[#This Row],[1º ano - APLICADOR LP]]</f>
        <v>4</v>
      </c>
      <c r="I484" s="25">
        <f t="shared" si="221"/>
        <v>35</v>
      </c>
      <c r="J484" s="25">
        <f t="shared" si="222"/>
        <v>35</v>
      </c>
      <c r="K484" s="27">
        <f t="shared" si="223"/>
        <v>2</v>
      </c>
      <c r="L484" s="27">
        <f t="shared" si="224"/>
        <v>2</v>
      </c>
      <c r="M484" s="25">
        <f t="shared" si="225"/>
        <v>37</v>
      </c>
      <c r="N484" s="25">
        <f t="shared" si="226"/>
        <v>37</v>
      </c>
      <c r="O484" s="27">
        <f t="shared" si="227"/>
        <v>2</v>
      </c>
      <c r="P484" s="27">
        <f t="shared" si="228"/>
        <v>2</v>
      </c>
      <c r="Q484" s="25">
        <f t="shared" si="229"/>
        <v>35</v>
      </c>
      <c r="R484" s="25">
        <f t="shared" si="230"/>
        <v>35</v>
      </c>
      <c r="S484" s="25">
        <f t="shared" si="231"/>
        <v>37</v>
      </c>
      <c r="T484" s="25">
        <f t="shared" si="232"/>
        <v>37</v>
      </c>
      <c r="U484" s="25">
        <f t="shared" si="233"/>
        <v>0</v>
      </c>
      <c r="V484" s="25">
        <f t="shared" si="234"/>
        <v>0</v>
      </c>
      <c r="W484" s="25">
        <f t="shared" si="235"/>
        <v>0</v>
      </c>
      <c r="X484" s="25">
        <f t="shared" si="236"/>
        <v>0</v>
      </c>
      <c r="Y484" s="25">
        <f t="shared" si="237"/>
        <v>0</v>
      </c>
      <c r="Z484" s="25">
        <f t="shared" si="238"/>
        <v>0</v>
      </c>
      <c r="AA484" s="25">
        <f t="shared" si="239"/>
        <v>0</v>
      </c>
      <c r="AB484" s="25">
        <f t="shared" si="240"/>
        <v>0</v>
      </c>
      <c r="AC484" s="25">
        <f t="shared" si="241"/>
        <v>0</v>
      </c>
      <c r="AD484" s="25">
        <f t="shared" si="242"/>
        <v>0</v>
      </c>
      <c r="AE484" s="25">
        <f t="shared" si="243"/>
        <v>0</v>
      </c>
      <c r="AF484" s="27">
        <f t="shared" si="244"/>
        <v>0</v>
      </c>
      <c r="AG484" s="27">
        <f t="shared" si="245"/>
        <v>0</v>
      </c>
      <c r="AH484" s="27">
        <f t="shared" si="246"/>
        <v>0</v>
      </c>
      <c r="AI484" s="27">
        <f t="shared" si="247"/>
        <v>0</v>
      </c>
      <c r="AJ484" s="27">
        <f t="shared" si="248"/>
        <v>0</v>
      </c>
      <c r="AK484" s="26">
        <f>SUM(Tabela4[[#This Row],[1º ano  LP]:[Questionário Contextual Estudante]])</f>
        <v>404</v>
      </c>
      <c r="AM484">
        <f>IFERROR(IF(VLOOKUP(Tabela4[[#This Row],[Designação]],BW:BX,2,0)="SIM",SUM(AR484:AU484)+(4*(SUM(BH484:BK484))),0),0)</f>
        <v>0</v>
      </c>
      <c r="AN484">
        <f>IFERROR(IF(VLOOKUP(Tabela4[[#This Row],[Designação]],BW:BX,2,0)="SIM",SUM(AV484:BC484)+(4*(SUM(BL484:BS484))),0),0)</f>
        <v>0</v>
      </c>
      <c r="AO484">
        <f>IFERROR(VLOOKUP(Tabela4[[#This Row],[Designação]],BW:BX,2,0),0)</f>
        <v>0</v>
      </c>
      <c r="AP484" t="str">
        <f>IF(Tabela4[[#This Row],[Designação]]=AQ484,"SIM","NÃO")</f>
        <v>SIM</v>
      </c>
      <c r="AQ484" s="38">
        <v>625026</v>
      </c>
      <c r="AR484">
        <v>42</v>
      </c>
      <c r="AS484">
        <v>31</v>
      </c>
      <c r="AT484">
        <v>33</v>
      </c>
      <c r="AU484">
        <v>31</v>
      </c>
      <c r="AV484">
        <v>33</v>
      </c>
      <c r="BD484">
        <v>170</v>
      </c>
      <c r="BF484" t="str">
        <f t="shared" si="249"/>
        <v>sim</v>
      </c>
      <c r="BG484" s="38">
        <v>625026</v>
      </c>
      <c r="BH484">
        <v>2</v>
      </c>
      <c r="BI484">
        <v>1</v>
      </c>
      <c r="BJ484">
        <v>1</v>
      </c>
      <c r="BK484">
        <v>1</v>
      </c>
      <c r="BL484">
        <v>1</v>
      </c>
      <c r="BT484">
        <v>6</v>
      </c>
    </row>
    <row r="485" spans="2:72" x14ac:dyDescent="0.25">
      <c r="B485" s="22">
        <v>6</v>
      </c>
      <c r="C485" s="23">
        <v>625027</v>
      </c>
      <c r="D485" s="24" t="s">
        <v>518</v>
      </c>
      <c r="E485" s="25">
        <f t="shared" si="219"/>
        <v>0</v>
      </c>
      <c r="F485" s="25">
        <f>Tabela4[[#This Row],[1º ano  LP]]</f>
        <v>0</v>
      </c>
      <c r="G485" s="27">
        <f t="shared" si="220"/>
        <v>0</v>
      </c>
      <c r="H485" s="27">
        <f>Tabela4[[#This Row],[1º ano - APLICADOR LP]]</f>
        <v>0</v>
      </c>
      <c r="I485" s="25">
        <f t="shared" si="221"/>
        <v>0</v>
      </c>
      <c r="J485" s="25">
        <f t="shared" si="222"/>
        <v>0</v>
      </c>
      <c r="K485" s="27">
        <f t="shared" si="223"/>
        <v>0</v>
      </c>
      <c r="L485" s="27">
        <f t="shared" si="224"/>
        <v>0</v>
      </c>
      <c r="M485" s="25">
        <f t="shared" si="225"/>
        <v>0</v>
      </c>
      <c r="N485" s="25">
        <f t="shared" si="226"/>
        <v>0</v>
      </c>
      <c r="O485" s="27">
        <f t="shared" si="227"/>
        <v>0</v>
      </c>
      <c r="P485" s="27">
        <f t="shared" si="228"/>
        <v>0</v>
      </c>
      <c r="Q485" s="25">
        <f t="shared" si="229"/>
        <v>64</v>
      </c>
      <c r="R485" s="25">
        <f t="shared" si="230"/>
        <v>64</v>
      </c>
      <c r="S485" s="25">
        <f t="shared" si="231"/>
        <v>75</v>
      </c>
      <c r="T485" s="25">
        <f t="shared" si="232"/>
        <v>75</v>
      </c>
      <c r="U485" s="25">
        <f t="shared" si="233"/>
        <v>81</v>
      </c>
      <c r="V485" s="25">
        <f t="shared" si="234"/>
        <v>81</v>
      </c>
      <c r="W485" s="25">
        <f t="shared" si="235"/>
        <v>95</v>
      </c>
      <c r="X485" s="25">
        <f t="shared" si="236"/>
        <v>95</v>
      </c>
      <c r="Y485" s="25">
        <f t="shared" si="237"/>
        <v>90</v>
      </c>
      <c r="Z485" s="25">
        <f t="shared" si="238"/>
        <v>90</v>
      </c>
      <c r="AA485" s="25">
        <f t="shared" si="239"/>
        <v>69</v>
      </c>
      <c r="AB485" s="25">
        <f t="shared" si="240"/>
        <v>69</v>
      </c>
      <c r="AC485" s="25">
        <f t="shared" si="241"/>
        <v>0</v>
      </c>
      <c r="AD485" s="25">
        <f t="shared" si="242"/>
        <v>0</v>
      </c>
      <c r="AE485" s="25">
        <f t="shared" si="243"/>
        <v>0</v>
      </c>
      <c r="AF485" s="27">
        <f t="shared" si="244"/>
        <v>0</v>
      </c>
      <c r="AG485" s="27">
        <f t="shared" si="245"/>
        <v>0</v>
      </c>
      <c r="AH485" s="27">
        <f t="shared" si="246"/>
        <v>0</v>
      </c>
      <c r="AI485" s="27">
        <f t="shared" si="247"/>
        <v>0</v>
      </c>
      <c r="AJ485" s="27">
        <f t="shared" si="248"/>
        <v>0</v>
      </c>
      <c r="AK485" s="26">
        <f>SUM(Tabela4[[#This Row],[1º ano  LP]:[Questionário Contextual Estudante]])</f>
        <v>948</v>
      </c>
      <c r="AM485">
        <f>IFERROR(IF(VLOOKUP(Tabela4[[#This Row],[Designação]],BW:BX,2,0)="SIM",SUM(AR485:AU485)+(4*(SUM(BH485:BK485))),0),0)</f>
        <v>0</v>
      </c>
      <c r="AN485">
        <f>IFERROR(IF(VLOOKUP(Tabela4[[#This Row],[Designação]],BW:BX,2,0)="SIM",SUM(AV485:BC485)+(4*(SUM(BL485:BS485))),0),0)</f>
        <v>0</v>
      </c>
      <c r="AO485">
        <f>IFERROR(VLOOKUP(Tabela4[[#This Row],[Designação]],BW:BX,2,0),0)</f>
        <v>0</v>
      </c>
      <c r="AP485" t="str">
        <f>IF(Tabela4[[#This Row],[Designação]]=AQ485,"SIM","NÃO")</f>
        <v>SIM</v>
      </c>
      <c r="AQ485" s="38">
        <v>625027</v>
      </c>
      <c r="AU485">
        <v>56</v>
      </c>
      <c r="AV485">
        <v>67</v>
      </c>
      <c r="AW485">
        <v>73</v>
      </c>
      <c r="AX485">
        <v>87</v>
      </c>
      <c r="AY485">
        <v>82</v>
      </c>
      <c r="AZ485">
        <v>61</v>
      </c>
      <c r="BD485">
        <v>426</v>
      </c>
      <c r="BF485" t="str">
        <f t="shared" si="249"/>
        <v>sim</v>
      </c>
      <c r="BG485" s="38">
        <v>625027</v>
      </c>
      <c r="BK485">
        <v>2</v>
      </c>
      <c r="BL485">
        <v>2</v>
      </c>
      <c r="BM485">
        <v>2</v>
      </c>
      <c r="BN485">
        <v>2</v>
      </c>
      <c r="BO485">
        <v>2</v>
      </c>
      <c r="BP485">
        <v>2</v>
      </c>
      <c r="BT485">
        <v>12</v>
      </c>
    </row>
    <row r="486" spans="2:72" x14ac:dyDescent="0.25">
      <c r="B486" s="22">
        <v>6</v>
      </c>
      <c r="C486" s="23">
        <v>625028</v>
      </c>
      <c r="D486" s="24" t="s">
        <v>519</v>
      </c>
      <c r="E486" s="25">
        <f t="shared" si="219"/>
        <v>0</v>
      </c>
      <c r="F486" s="25">
        <f>Tabela4[[#This Row],[1º ano  LP]]</f>
        <v>0</v>
      </c>
      <c r="G486" s="27">
        <f t="shared" si="220"/>
        <v>0</v>
      </c>
      <c r="H486" s="27">
        <f>Tabela4[[#This Row],[1º ano - APLICADOR LP]]</f>
        <v>0</v>
      </c>
      <c r="I486" s="25">
        <f t="shared" si="221"/>
        <v>0</v>
      </c>
      <c r="J486" s="25">
        <f t="shared" si="222"/>
        <v>0</v>
      </c>
      <c r="K486" s="27">
        <f t="shared" si="223"/>
        <v>0</v>
      </c>
      <c r="L486" s="27">
        <f t="shared" si="224"/>
        <v>0</v>
      </c>
      <c r="M486" s="25">
        <f t="shared" si="225"/>
        <v>0</v>
      </c>
      <c r="N486" s="25">
        <f t="shared" si="226"/>
        <v>0</v>
      </c>
      <c r="O486" s="27">
        <f t="shared" si="227"/>
        <v>0</v>
      </c>
      <c r="P486" s="27">
        <f t="shared" si="228"/>
        <v>0</v>
      </c>
      <c r="Q486" s="25">
        <f t="shared" si="229"/>
        <v>0</v>
      </c>
      <c r="R486" s="25">
        <f t="shared" si="230"/>
        <v>0</v>
      </c>
      <c r="S486" s="25">
        <f t="shared" si="231"/>
        <v>0</v>
      </c>
      <c r="T486" s="25">
        <f t="shared" si="232"/>
        <v>0</v>
      </c>
      <c r="U486" s="25">
        <f t="shared" si="233"/>
        <v>200</v>
      </c>
      <c r="V486" s="25">
        <f t="shared" si="234"/>
        <v>200</v>
      </c>
      <c r="W486" s="25">
        <f t="shared" si="235"/>
        <v>306</v>
      </c>
      <c r="X486" s="25">
        <f t="shared" si="236"/>
        <v>306</v>
      </c>
      <c r="Y486" s="25">
        <f t="shared" si="237"/>
        <v>275</v>
      </c>
      <c r="Z486" s="25">
        <f t="shared" si="238"/>
        <v>275</v>
      </c>
      <c r="AA486" s="25">
        <f t="shared" si="239"/>
        <v>272</v>
      </c>
      <c r="AB486" s="25">
        <f t="shared" si="240"/>
        <v>272</v>
      </c>
      <c r="AC486" s="25">
        <f t="shared" si="241"/>
        <v>0</v>
      </c>
      <c r="AD486" s="25">
        <f t="shared" si="242"/>
        <v>0</v>
      </c>
      <c r="AE486" s="25">
        <f t="shared" si="243"/>
        <v>0</v>
      </c>
      <c r="AF486" s="27">
        <f t="shared" si="244"/>
        <v>0</v>
      </c>
      <c r="AG486" s="27">
        <f t="shared" si="245"/>
        <v>0</v>
      </c>
      <c r="AH486" s="27">
        <f t="shared" si="246"/>
        <v>0</v>
      </c>
      <c r="AI486" s="27">
        <f t="shared" si="247"/>
        <v>0</v>
      </c>
      <c r="AJ486" s="27">
        <f t="shared" si="248"/>
        <v>0</v>
      </c>
      <c r="AK486" s="26">
        <f>SUM(Tabela4[[#This Row],[1º ano  LP]:[Questionário Contextual Estudante]])</f>
        <v>2106</v>
      </c>
      <c r="AM486">
        <f>IFERROR(IF(VLOOKUP(Tabela4[[#This Row],[Designação]],BW:BX,2,0)="SIM",SUM(AR486:AU486)+(4*(SUM(BH486:BK486))),0),0)</f>
        <v>0</v>
      </c>
      <c r="AN486">
        <f>IFERROR(IF(VLOOKUP(Tabela4[[#This Row],[Designação]],BW:BX,2,0)="SIM",SUM(AV486:BC486)+(4*(SUM(BL486:BS486))),0),0)</f>
        <v>0</v>
      </c>
      <c r="AO486">
        <f>IFERROR(VLOOKUP(Tabela4[[#This Row],[Designação]],BW:BX,2,0),0)</f>
        <v>0</v>
      </c>
      <c r="AP486" t="str">
        <f>IF(Tabela4[[#This Row],[Designação]]=AQ486,"SIM","NÃO")</f>
        <v>SIM</v>
      </c>
      <c r="AQ486" s="38">
        <v>625028</v>
      </c>
      <c r="AW486">
        <v>180</v>
      </c>
      <c r="AX486">
        <v>278</v>
      </c>
      <c r="AY486">
        <v>251</v>
      </c>
      <c r="AZ486">
        <v>248</v>
      </c>
      <c r="BD486">
        <v>957</v>
      </c>
      <c r="BF486" t="str">
        <f t="shared" si="249"/>
        <v>sim</v>
      </c>
      <c r="BG486" s="38">
        <v>625028</v>
      </c>
      <c r="BM486">
        <v>5</v>
      </c>
      <c r="BN486">
        <v>7</v>
      </c>
      <c r="BO486">
        <v>6</v>
      </c>
      <c r="BP486">
        <v>6</v>
      </c>
      <c r="BT486">
        <v>24</v>
      </c>
    </row>
    <row r="487" spans="2:72" x14ac:dyDescent="0.25">
      <c r="B487" s="22">
        <v>6</v>
      </c>
      <c r="C487" s="23">
        <v>625029</v>
      </c>
      <c r="D487" s="24" t="s">
        <v>520</v>
      </c>
      <c r="E487" s="25">
        <f t="shared" si="219"/>
        <v>109</v>
      </c>
      <c r="F487" s="25">
        <f>Tabela4[[#This Row],[1º ano  LP]]</f>
        <v>109</v>
      </c>
      <c r="G487" s="27">
        <f t="shared" si="220"/>
        <v>8</v>
      </c>
      <c r="H487" s="27">
        <f>Tabela4[[#This Row],[1º ano - APLICADOR LP]]</f>
        <v>8</v>
      </c>
      <c r="I487" s="25">
        <f t="shared" si="221"/>
        <v>106</v>
      </c>
      <c r="J487" s="25">
        <f t="shared" si="222"/>
        <v>106</v>
      </c>
      <c r="K487" s="27">
        <f t="shared" si="223"/>
        <v>6</v>
      </c>
      <c r="L487" s="27">
        <f t="shared" si="224"/>
        <v>6</v>
      </c>
      <c r="M487" s="25">
        <f t="shared" si="225"/>
        <v>143</v>
      </c>
      <c r="N487" s="25">
        <f t="shared" si="226"/>
        <v>143</v>
      </c>
      <c r="O487" s="27">
        <f t="shared" si="227"/>
        <v>8</v>
      </c>
      <c r="P487" s="27">
        <f t="shared" si="228"/>
        <v>8</v>
      </c>
      <c r="Q487" s="25">
        <f t="shared" si="229"/>
        <v>112</v>
      </c>
      <c r="R487" s="25">
        <f t="shared" si="230"/>
        <v>112</v>
      </c>
      <c r="S487" s="25">
        <f t="shared" si="231"/>
        <v>112</v>
      </c>
      <c r="T487" s="25">
        <f t="shared" si="232"/>
        <v>112</v>
      </c>
      <c r="U487" s="25">
        <f t="shared" si="233"/>
        <v>118</v>
      </c>
      <c r="V487" s="25">
        <f t="shared" si="234"/>
        <v>118</v>
      </c>
      <c r="W487" s="25">
        <f t="shared" si="235"/>
        <v>0</v>
      </c>
      <c r="X487" s="25">
        <f t="shared" si="236"/>
        <v>0</v>
      </c>
      <c r="Y487" s="25">
        <f t="shared" si="237"/>
        <v>0</v>
      </c>
      <c r="Z487" s="25">
        <f t="shared" si="238"/>
        <v>0</v>
      </c>
      <c r="AA487" s="25">
        <f t="shared" si="239"/>
        <v>0</v>
      </c>
      <c r="AB487" s="25">
        <f t="shared" si="240"/>
        <v>0</v>
      </c>
      <c r="AC487" s="25">
        <f t="shared" si="241"/>
        <v>0</v>
      </c>
      <c r="AD487" s="25">
        <f t="shared" si="242"/>
        <v>0</v>
      </c>
      <c r="AE487" s="25">
        <f t="shared" si="243"/>
        <v>0</v>
      </c>
      <c r="AF487" s="27">
        <f t="shared" si="244"/>
        <v>0</v>
      </c>
      <c r="AG487" s="27">
        <f t="shared" si="245"/>
        <v>0</v>
      </c>
      <c r="AH487" s="27">
        <f t="shared" si="246"/>
        <v>0</v>
      </c>
      <c r="AI487" s="27">
        <f t="shared" si="247"/>
        <v>0</v>
      </c>
      <c r="AJ487" s="27">
        <f t="shared" si="248"/>
        <v>0</v>
      </c>
      <c r="AK487" s="26">
        <f>SUM(Tabela4[[#This Row],[1º ano  LP]:[Questionário Contextual Estudante]])</f>
        <v>1444</v>
      </c>
      <c r="AM487">
        <f>IFERROR(IF(VLOOKUP(Tabela4[[#This Row],[Designação]],BW:BX,2,0)="SIM",SUM(AR487:AU487)+(4*(SUM(BH487:BK487))),0),0)</f>
        <v>0</v>
      </c>
      <c r="AN487">
        <f>IFERROR(IF(VLOOKUP(Tabela4[[#This Row],[Designação]],BW:BX,2,0)="SIM",SUM(AV487:BC487)+(4*(SUM(BL487:BS487))),0),0)</f>
        <v>0</v>
      </c>
      <c r="AO487">
        <f>IFERROR(VLOOKUP(Tabela4[[#This Row],[Designação]],BW:BX,2,0),0)</f>
        <v>0</v>
      </c>
      <c r="AP487" t="str">
        <f>IF(Tabela4[[#This Row],[Designação]]=AQ487,"SIM","NÃO")</f>
        <v>SIM</v>
      </c>
      <c r="AQ487" s="38">
        <v>625029</v>
      </c>
      <c r="AR487">
        <v>93</v>
      </c>
      <c r="AS487">
        <v>94</v>
      </c>
      <c r="AT487">
        <v>127</v>
      </c>
      <c r="AU487">
        <v>100</v>
      </c>
      <c r="AV487">
        <v>100</v>
      </c>
      <c r="AW487">
        <v>106</v>
      </c>
      <c r="BD487">
        <v>620</v>
      </c>
      <c r="BF487" t="str">
        <f t="shared" si="249"/>
        <v>sim</v>
      </c>
      <c r="BG487" s="38">
        <v>625029</v>
      </c>
      <c r="BH487">
        <v>4</v>
      </c>
      <c r="BI487">
        <v>3</v>
      </c>
      <c r="BJ487">
        <v>4</v>
      </c>
      <c r="BK487">
        <v>3</v>
      </c>
      <c r="BL487">
        <v>3</v>
      </c>
      <c r="BM487">
        <v>3</v>
      </c>
      <c r="BT487">
        <v>20</v>
      </c>
    </row>
    <row r="488" spans="2:72" x14ac:dyDescent="0.25">
      <c r="B488" s="22">
        <v>6</v>
      </c>
      <c r="C488" s="23">
        <v>625030</v>
      </c>
      <c r="D488" s="24" t="s">
        <v>521</v>
      </c>
      <c r="E488" s="25">
        <f t="shared" si="219"/>
        <v>0</v>
      </c>
      <c r="F488" s="25">
        <f>Tabela4[[#This Row],[1º ano  LP]]</f>
        <v>0</v>
      </c>
      <c r="G488" s="27">
        <f t="shared" si="220"/>
        <v>0</v>
      </c>
      <c r="H488" s="27">
        <f>Tabela4[[#This Row],[1º ano - APLICADOR LP]]</f>
        <v>0</v>
      </c>
      <c r="I488" s="25">
        <f t="shared" si="221"/>
        <v>0</v>
      </c>
      <c r="J488" s="25">
        <f t="shared" si="222"/>
        <v>0</v>
      </c>
      <c r="K488" s="27">
        <f t="shared" si="223"/>
        <v>0</v>
      </c>
      <c r="L488" s="27">
        <f t="shared" si="224"/>
        <v>0</v>
      </c>
      <c r="M488" s="25">
        <f t="shared" si="225"/>
        <v>0</v>
      </c>
      <c r="N488" s="25">
        <f t="shared" si="226"/>
        <v>0</v>
      </c>
      <c r="O488" s="27">
        <f t="shared" si="227"/>
        <v>0</v>
      </c>
      <c r="P488" s="27">
        <f t="shared" si="228"/>
        <v>0</v>
      </c>
      <c r="Q488" s="25">
        <f t="shared" si="229"/>
        <v>0</v>
      </c>
      <c r="R488" s="25">
        <f t="shared" si="230"/>
        <v>0</v>
      </c>
      <c r="S488" s="25">
        <f t="shared" si="231"/>
        <v>0</v>
      </c>
      <c r="T488" s="25">
        <f t="shared" si="232"/>
        <v>0</v>
      </c>
      <c r="U488" s="25">
        <f t="shared" si="233"/>
        <v>139</v>
      </c>
      <c r="V488" s="25">
        <f t="shared" si="234"/>
        <v>139</v>
      </c>
      <c r="W488" s="25">
        <f t="shared" si="235"/>
        <v>189</v>
      </c>
      <c r="X488" s="25">
        <f t="shared" si="236"/>
        <v>189</v>
      </c>
      <c r="Y488" s="25">
        <f t="shared" si="237"/>
        <v>179</v>
      </c>
      <c r="Z488" s="25">
        <f t="shared" si="238"/>
        <v>179</v>
      </c>
      <c r="AA488" s="25">
        <f t="shared" si="239"/>
        <v>122</v>
      </c>
      <c r="AB488" s="25">
        <f t="shared" si="240"/>
        <v>122</v>
      </c>
      <c r="AC488" s="25">
        <f t="shared" si="241"/>
        <v>0</v>
      </c>
      <c r="AD488" s="25">
        <f t="shared" si="242"/>
        <v>0</v>
      </c>
      <c r="AE488" s="25">
        <f t="shared" si="243"/>
        <v>0</v>
      </c>
      <c r="AF488" s="27">
        <f t="shared" si="244"/>
        <v>0</v>
      </c>
      <c r="AG488" s="27">
        <f t="shared" si="245"/>
        <v>0</v>
      </c>
      <c r="AH488" s="27">
        <f t="shared" si="246"/>
        <v>0</v>
      </c>
      <c r="AI488" s="27">
        <f t="shared" si="247"/>
        <v>0</v>
      </c>
      <c r="AJ488" s="27">
        <f t="shared" si="248"/>
        <v>629</v>
      </c>
      <c r="AK488" s="26">
        <f>SUM(Tabela4[[#This Row],[1º ano  LP]:[Questionário Contextual Estudante]])</f>
        <v>1887</v>
      </c>
      <c r="AM488">
        <f>IFERROR(IF(VLOOKUP(Tabela4[[#This Row],[Designação]],BW:BX,2,0)="SIM",SUM(AR488:AU488)+(4*(SUM(BH488:BK488))),0),0)</f>
        <v>0</v>
      </c>
      <c r="AN488">
        <f>IFERROR(IF(VLOOKUP(Tabela4[[#This Row],[Designação]],BW:BX,2,0)="SIM",SUM(AV488:BC488)+(4*(SUM(BL488:BS488))),0),0)</f>
        <v>629</v>
      </c>
      <c r="AO488" t="str">
        <f>IFERROR(VLOOKUP(Tabela4[[#This Row],[Designação]],BW:BX,2,0),0)</f>
        <v>SIM</v>
      </c>
      <c r="AP488" t="str">
        <f>IF(Tabela4[[#This Row],[Designação]]=AQ488,"SIM","NÃO")</f>
        <v>SIM</v>
      </c>
      <c r="AQ488" s="38">
        <v>625030</v>
      </c>
      <c r="AW488">
        <v>119</v>
      </c>
      <c r="AX488">
        <v>169</v>
      </c>
      <c r="AY488">
        <v>159</v>
      </c>
      <c r="AZ488">
        <v>110</v>
      </c>
      <c r="BD488">
        <v>557</v>
      </c>
      <c r="BF488" t="str">
        <f t="shared" si="249"/>
        <v>sim</v>
      </c>
      <c r="BG488" s="38">
        <v>625030</v>
      </c>
      <c r="BM488">
        <v>5</v>
      </c>
      <c r="BN488">
        <v>5</v>
      </c>
      <c r="BO488">
        <v>5</v>
      </c>
      <c r="BP488">
        <v>3</v>
      </c>
      <c r="BT488">
        <v>18</v>
      </c>
    </row>
    <row r="489" spans="2:72" x14ac:dyDescent="0.25">
      <c r="B489" s="22">
        <v>6</v>
      </c>
      <c r="C489" s="23">
        <v>625031</v>
      </c>
      <c r="D489" s="24" t="s">
        <v>522</v>
      </c>
      <c r="E489" s="25">
        <f t="shared" si="219"/>
        <v>0</v>
      </c>
      <c r="F489" s="25">
        <f>Tabela4[[#This Row],[1º ano  LP]]</f>
        <v>0</v>
      </c>
      <c r="G489" s="27">
        <f t="shared" si="220"/>
        <v>0</v>
      </c>
      <c r="H489" s="27">
        <f>Tabela4[[#This Row],[1º ano - APLICADOR LP]]</f>
        <v>0</v>
      </c>
      <c r="I489" s="25">
        <f t="shared" si="221"/>
        <v>0</v>
      </c>
      <c r="J489" s="25">
        <f t="shared" si="222"/>
        <v>0</v>
      </c>
      <c r="K489" s="27">
        <f t="shared" si="223"/>
        <v>0</v>
      </c>
      <c r="L489" s="27">
        <f t="shared" si="224"/>
        <v>0</v>
      </c>
      <c r="M489" s="25">
        <f t="shared" si="225"/>
        <v>0</v>
      </c>
      <c r="N489" s="25">
        <f t="shared" si="226"/>
        <v>0</v>
      </c>
      <c r="O489" s="27">
        <f t="shared" si="227"/>
        <v>0</v>
      </c>
      <c r="P489" s="27">
        <f t="shared" si="228"/>
        <v>0</v>
      </c>
      <c r="Q489" s="25">
        <f t="shared" si="229"/>
        <v>0</v>
      </c>
      <c r="R489" s="25">
        <f t="shared" si="230"/>
        <v>0</v>
      </c>
      <c r="S489" s="25">
        <f t="shared" si="231"/>
        <v>0</v>
      </c>
      <c r="T489" s="25">
        <f t="shared" si="232"/>
        <v>0</v>
      </c>
      <c r="U489" s="25">
        <f t="shared" si="233"/>
        <v>114</v>
      </c>
      <c r="V489" s="25">
        <f t="shared" si="234"/>
        <v>114</v>
      </c>
      <c r="W489" s="25">
        <f t="shared" si="235"/>
        <v>165</v>
      </c>
      <c r="X489" s="25">
        <f t="shared" si="236"/>
        <v>165</v>
      </c>
      <c r="Y489" s="25">
        <f t="shared" si="237"/>
        <v>125</v>
      </c>
      <c r="Z489" s="25">
        <f t="shared" si="238"/>
        <v>125</v>
      </c>
      <c r="AA489" s="25">
        <f t="shared" si="239"/>
        <v>66</v>
      </c>
      <c r="AB489" s="25">
        <f t="shared" si="240"/>
        <v>66</v>
      </c>
      <c r="AC489" s="25">
        <f t="shared" si="241"/>
        <v>33</v>
      </c>
      <c r="AD489" s="25">
        <f t="shared" si="242"/>
        <v>33</v>
      </c>
      <c r="AE489" s="25">
        <f t="shared" si="243"/>
        <v>34</v>
      </c>
      <c r="AF489" s="27">
        <f t="shared" si="244"/>
        <v>34</v>
      </c>
      <c r="AG489" s="27">
        <f t="shared" si="245"/>
        <v>29</v>
      </c>
      <c r="AH489" s="27">
        <f t="shared" si="246"/>
        <v>29</v>
      </c>
      <c r="AI489" s="27">
        <f t="shared" si="247"/>
        <v>0</v>
      </c>
      <c r="AJ489" s="27">
        <f t="shared" si="248"/>
        <v>0</v>
      </c>
      <c r="AK489" s="26">
        <f>SUM(Tabela4[[#This Row],[1º ano  LP]:[Questionário Contextual Estudante]])</f>
        <v>1132</v>
      </c>
      <c r="AM489">
        <f>IFERROR(IF(VLOOKUP(Tabela4[[#This Row],[Designação]],BW:BX,2,0)="SIM",SUM(AR489:AU489)+(4*(SUM(BH489:BK489))),0),0)</f>
        <v>0</v>
      </c>
      <c r="AN489">
        <f>IFERROR(IF(VLOOKUP(Tabela4[[#This Row],[Designação]],BW:BX,2,0)="SIM",SUM(AV489:BC489)+(4*(SUM(BL489:BS489))),0),0)</f>
        <v>0</v>
      </c>
      <c r="AO489">
        <f>IFERROR(VLOOKUP(Tabela4[[#This Row],[Designação]],BW:BX,2,0),0)</f>
        <v>0</v>
      </c>
      <c r="AP489" t="str">
        <f>IF(Tabela4[[#This Row],[Designação]]=AQ489,"SIM","NÃO")</f>
        <v>SIM</v>
      </c>
      <c r="AQ489" s="38">
        <v>625031</v>
      </c>
      <c r="AW489">
        <v>102</v>
      </c>
      <c r="AX489">
        <v>149</v>
      </c>
      <c r="AY489">
        <v>113</v>
      </c>
      <c r="AZ489">
        <v>58</v>
      </c>
      <c r="BA489">
        <v>29</v>
      </c>
      <c r="BB489">
        <v>30</v>
      </c>
      <c r="BC489">
        <v>25</v>
      </c>
      <c r="BD489">
        <v>506</v>
      </c>
      <c r="BF489" t="str">
        <f t="shared" si="249"/>
        <v>sim</v>
      </c>
      <c r="BG489" s="38">
        <v>625031</v>
      </c>
      <c r="BM489">
        <v>3</v>
      </c>
      <c r="BN489">
        <v>4</v>
      </c>
      <c r="BO489">
        <v>3</v>
      </c>
      <c r="BP489">
        <v>2</v>
      </c>
      <c r="BQ489">
        <v>1</v>
      </c>
      <c r="BR489">
        <v>1</v>
      </c>
      <c r="BS489">
        <v>1</v>
      </c>
      <c r="BT489">
        <v>15</v>
      </c>
    </row>
    <row r="490" spans="2:72" x14ac:dyDescent="0.25">
      <c r="B490" s="22">
        <v>6</v>
      </c>
      <c r="C490" s="23">
        <v>625032</v>
      </c>
      <c r="D490" s="24" t="s">
        <v>523</v>
      </c>
      <c r="E490" s="25">
        <f t="shared" si="219"/>
        <v>92</v>
      </c>
      <c r="F490" s="25">
        <f>Tabela4[[#This Row],[1º ano  LP]]</f>
        <v>92</v>
      </c>
      <c r="G490" s="27">
        <f t="shared" si="220"/>
        <v>6</v>
      </c>
      <c r="H490" s="27">
        <f>Tabela4[[#This Row],[1º ano - APLICADOR LP]]</f>
        <v>6</v>
      </c>
      <c r="I490" s="25">
        <f t="shared" si="221"/>
        <v>74</v>
      </c>
      <c r="J490" s="25">
        <f t="shared" si="222"/>
        <v>74</v>
      </c>
      <c r="K490" s="27">
        <f t="shared" si="223"/>
        <v>4</v>
      </c>
      <c r="L490" s="27">
        <f t="shared" si="224"/>
        <v>4</v>
      </c>
      <c r="M490" s="25">
        <f t="shared" si="225"/>
        <v>105</v>
      </c>
      <c r="N490" s="25">
        <f t="shared" si="226"/>
        <v>105</v>
      </c>
      <c r="O490" s="27">
        <f t="shared" si="227"/>
        <v>6</v>
      </c>
      <c r="P490" s="27">
        <f t="shared" si="228"/>
        <v>6</v>
      </c>
      <c r="Q490" s="25">
        <f t="shared" si="229"/>
        <v>71</v>
      </c>
      <c r="R490" s="25">
        <f t="shared" si="230"/>
        <v>71</v>
      </c>
      <c r="S490" s="25">
        <f t="shared" si="231"/>
        <v>84</v>
      </c>
      <c r="T490" s="25">
        <f t="shared" si="232"/>
        <v>84</v>
      </c>
      <c r="U490" s="25">
        <f t="shared" si="233"/>
        <v>0</v>
      </c>
      <c r="V490" s="25">
        <f t="shared" si="234"/>
        <v>0</v>
      </c>
      <c r="W490" s="25">
        <f t="shared" si="235"/>
        <v>0</v>
      </c>
      <c r="X490" s="25">
        <f t="shared" si="236"/>
        <v>0</v>
      </c>
      <c r="Y490" s="25">
        <f t="shared" si="237"/>
        <v>0</v>
      </c>
      <c r="Z490" s="25">
        <f t="shared" si="238"/>
        <v>0</v>
      </c>
      <c r="AA490" s="25">
        <f t="shared" si="239"/>
        <v>0</v>
      </c>
      <c r="AB490" s="25">
        <f t="shared" si="240"/>
        <v>0</v>
      </c>
      <c r="AC490" s="25">
        <f t="shared" si="241"/>
        <v>0</v>
      </c>
      <c r="AD490" s="25">
        <f t="shared" si="242"/>
        <v>0</v>
      </c>
      <c r="AE490" s="25">
        <f t="shared" si="243"/>
        <v>0</v>
      </c>
      <c r="AF490" s="27">
        <f t="shared" si="244"/>
        <v>0</v>
      </c>
      <c r="AG490" s="27">
        <f t="shared" si="245"/>
        <v>0</v>
      </c>
      <c r="AH490" s="27">
        <f t="shared" si="246"/>
        <v>0</v>
      </c>
      <c r="AI490" s="27">
        <f t="shared" si="247"/>
        <v>0</v>
      </c>
      <c r="AJ490" s="27">
        <f t="shared" si="248"/>
        <v>0</v>
      </c>
      <c r="AK490" s="26">
        <f>SUM(Tabela4[[#This Row],[1º ano  LP]:[Questionário Contextual Estudante]])</f>
        <v>884</v>
      </c>
      <c r="AM490">
        <f>IFERROR(IF(VLOOKUP(Tabela4[[#This Row],[Designação]],BW:BX,2,0)="SIM",SUM(AR490:AU490)+(4*(SUM(BH490:BK490))),0),0)</f>
        <v>0</v>
      </c>
      <c r="AN490">
        <f>IFERROR(IF(VLOOKUP(Tabela4[[#This Row],[Designação]],BW:BX,2,0)="SIM",SUM(AV490:BC490)+(4*(SUM(BL490:BS490))),0),0)</f>
        <v>0</v>
      </c>
      <c r="AO490">
        <f>IFERROR(VLOOKUP(Tabela4[[#This Row],[Designação]],BW:BX,2,0),0)</f>
        <v>0</v>
      </c>
      <c r="AP490" t="str">
        <f>IF(Tabela4[[#This Row],[Designação]]=AQ490,"SIM","NÃO")</f>
        <v>SIM</v>
      </c>
      <c r="AQ490" s="38">
        <v>625032</v>
      </c>
      <c r="AR490">
        <v>80</v>
      </c>
      <c r="AS490">
        <v>66</v>
      </c>
      <c r="AT490">
        <v>93</v>
      </c>
      <c r="AU490">
        <v>63</v>
      </c>
      <c r="AV490">
        <v>76</v>
      </c>
      <c r="BD490">
        <v>378</v>
      </c>
      <c r="BF490" t="str">
        <f t="shared" si="249"/>
        <v>sim</v>
      </c>
      <c r="BG490" s="38">
        <v>625032</v>
      </c>
      <c r="BH490">
        <v>3</v>
      </c>
      <c r="BI490">
        <v>2</v>
      </c>
      <c r="BJ490">
        <v>3</v>
      </c>
      <c r="BK490">
        <v>2</v>
      </c>
      <c r="BL490">
        <v>2</v>
      </c>
      <c r="BT490">
        <v>12</v>
      </c>
    </row>
    <row r="491" spans="2:72" x14ac:dyDescent="0.25">
      <c r="B491" s="22">
        <v>6</v>
      </c>
      <c r="C491" s="23">
        <v>625033</v>
      </c>
      <c r="D491" s="24" t="s">
        <v>524</v>
      </c>
      <c r="E491" s="25">
        <f t="shared" si="219"/>
        <v>99</v>
      </c>
      <c r="F491" s="25">
        <f>Tabela4[[#This Row],[1º ano  LP]]</f>
        <v>99</v>
      </c>
      <c r="G491" s="27">
        <f t="shared" si="220"/>
        <v>6</v>
      </c>
      <c r="H491" s="27">
        <f>Tabela4[[#This Row],[1º ano - APLICADOR LP]]</f>
        <v>6</v>
      </c>
      <c r="I491" s="25">
        <f t="shared" si="221"/>
        <v>72</v>
      </c>
      <c r="J491" s="25">
        <f t="shared" si="222"/>
        <v>72</v>
      </c>
      <c r="K491" s="27">
        <f t="shared" si="223"/>
        <v>4</v>
      </c>
      <c r="L491" s="27">
        <f t="shared" si="224"/>
        <v>4</v>
      </c>
      <c r="M491" s="25">
        <f t="shared" si="225"/>
        <v>99</v>
      </c>
      <c r="N491" s="25">
        <f t="shared" si="226"/>
        <v>99</v>
      </c>
      <c r="O491" s="27">
        <f t="shared" si="227"/>
        <v>6</v>
      </c>
      <c r="P491" s="27">
        <f t="shared" si="228"/>
        <v>6</v>
      </c>
      <c r="Q491" s="25">
        <f t="shared" si="229"/>
        <v>75</v>
      </c>
      <c r="R491" s="25">
        <f t="shared" si="230"/>
        <v>75</v>
      </c>
      <c r="S491" s="25">
        <f t="shared" si="231"/>
        <v>80</v>
      </c>
      <c r="T491" s="25">
        <f t="shared" si="232"/>
        <v>80</v>
      </c>
      <c r="U491" s="25">
        <f t="shared" si="233"/>
        <v>76</v>
      </c>
      <c r="V491" s="25">
        <f t="shared" si="234"/>
        <v>76</v>
      </c>
      <c r="W491" s="25">
        <f t="shared" si="235"/>
        <v>0</v>
      </c>
      <c r="X491" s="25">
        <f t="shared" si="236"/>
        <v>0</v>
      </c>
      <c r="Y491" s="25">
        <f t="shared" si="237"/>
        <v>0</v>
      </c>
      <c r="Z491" s="25">
        <f t="shared" si="238"/>
        <v>0</v>
      </c>
      <c r="AA491" s="25">
        <f t="shared" si="239"/>
        <v>0</v>
      </c>
      <c r="AB491" s="25">
        <f t="shared" si="240"/>
        <v>0</v>
      </c>
      <c r="AC491" s="25">
        <f t="shared" si="241"/>
        <v>0</v>
      </c>
      <c r="AD491" s="25">
        <f t="shared" si="242"/>
        <v>0</v>
      </c>
      <c r="AE491" s="25">
        <f t="shared" si="243"/>
        <v>0</v>
      </c>
      <c r="AF491" s="27">
        <f t="shared" si="244"/>
        <v>0</v>
      </c>
      <c r="AG491" s="27">
        <f t="shared" si="245"/>
        <v>0</v>
      </c>
      <c r="AH491" s="27">
        <f t="shared" si="246"/>
        <v>0</v>
      </c>
      <c r="AI491" s="27">
        <f t="shared" si="247"/>
        <v>0</v>
      </c>
      <c r="AJ491" s="27">
        <f t="shared" si="248"/>
        <v>0</v>
      </c>
      <c r="AK491" s="26">
        <f>SUM(Tabela4[[#This Row],[1º ano  LP]:[Questionário Contextual Estudante]])</f>
        <v>1034</v>
      </c>
      <c r="AM491">
        <f>IFERROR(IF(VLOOKUP(Tabela4[[#This Row],[Designação]],BW:BX,2,0)="SIM",SUM(AR491:AU491)+(4*(SUM(BH491:BK491))),0),0)</f>
        <v>0</v>
      </c>
      <c r="AN491">
        <f>IFERROR(IF(VLOOKUP(Tabela4[[#This Row],[Designação]],BW:BX,2,0)="SIM",SUM(AV491:BC491)+(4*(SUM(BL491:BS491))),0),0)</f>
        <v>0</v>
      </c>
      <c r="AO491">
        <f>IFERROR(VLOOKUP(Tabela4[[#This Row],[Designação]],BW:BX,2,0),0)</f>
        <v>0</v>
      </c>
      <c r="AP491" t="str">
        <f>IF(Tabela4[[#This Row],[Designação]]=AQ491,"SIM","NÃO")</f>
        <v>SIM</v>
      </c>
      <c r="AQ491" s="38">
        <v>625033</v>
      </c>
      <c r="AR491">
        <v>87</v>
      </c>
      <c r="AS491">
        <v>64</v>
      </c>
      <c r="AT491">
        <v>87</v>
      </c>
      <c r="AU491">
        <v>67</v>
      </c>
      <c r="AV491">
        <v>72</v>
      </c>
      <c r="AW491">
        <v>68</v>
      </c>
      <c r="BD491">
        <v>445</v>
      </c>
      <c r="BF491" t="str">
        <f t="shared" si="249"/>
        <v>sim</v>
      </c>
      <c r="BG491" s="38">
        <v>625033</v>
      </c>
      <c r="BH491">
        <v>3</v>
      </c>
      <c r="BI491">
        <v>2</v>
      </c>
      <c r="BJ491">
        <v>3</v>
      </c>
      <c r="BK491">
        <v>2</v>
      </c>
      <c r="BL491">
        <v>2</v>
      </c>
      <c r="BM491">
        <v>2</v>
      </c>
      <c r="BT491">
        <v>14</v>
      </c>
    </row>
    <row r="492" spans="2:72" x14ac:dyDescent="0.25">
      <c r="B492" s="22">
        <v>6</v>
      </c>
      <c r="C492" s="23">
        <v>625034</v>
      </c>
      <c r="D492" s="24" t="s">
        <v>525</v>
      </c>
      <c r="E492" s="25">
        <f t="shared" si="219"/>
        <v>112</v>
      </c>
      <c r="F492" s="25">
        <f>Tabela4[[#This Row],[1º ano  LP]]</f>
        <v>112</v>
      </c>
      <c r="G492" s="27">
        <f t="shared" si="220"/>
        <v>6</v>
      </c>
      <c r="H492" s="27">
        <f>Tabela4[[#This Row],[1º ano - APLICADOR LP]]</f>
        <v>6</v>
      </c>
      <c r="I492" s="25">
        <f t="shared" si="221"/>
        <v>148</v>
      </c>
      <c r="J492" s="25">
        <f t="shared" si="222"/>
        <v>148</v>
      </c>
      <c r="K492" s="27">
        <f t="shared" si="223"/>
        <v>8</v>
      </c>
      <c r="L492" s="27">
        <f t="shared" si="224"/>
        <v>8</v>
      </c>
      <c r="M492" s="25">
        <f t="shared" si="225"/>
        <v>111</v>
      </c>
      <c r="N492" s="25">
        <f t="shared" si="226"/>
        <v>111</v>
      </c>
      <c r="O492" s="27">
        <f t="shared" si="227"/>
        <v>6</v>
      </c>
      <c r="P492" s="27">
        <f t="shared" si="228"/>
        <v>6</v>
      </c>
      <c r="Q492" s="25">
        <f t="shared" si="229"/>
        <v>158</v>
      </c>
      <c r="R492" s="25">
        <f t="shared" si="230"/>
        <v>158</v>
      </c>
      <c r="S492" s="25">
        <f t="shared" si="231"/>
        <v>121</v>
      </c>
      <c r="T492" s="25">
        <f t="shared" si="232"/>
        <v>121</v>
      </c>
      <c r="U492" s="25">
        <f t="shared" si="233"/>
        <v>41</v>
      </c>
      <c r="V492" s="25">
        <f t="shared" si="234"/>
        <v>41</v>
      </c>
      <c r="W492" s="25">
        <f t="shared" si="235"/>
        <v>0</v>
      </c>
      <c r="X492" s="25">
        <f t="shared" si="236"/>
        <v>0</v>
      </c>
      <c r="Y492" s="25">
        <f t="shared" si="237"/>
        <v>0</v>
      </c>
      <c r="Z492" s="25">
        <f t="shared" si="238"/>
        <v>0</v>
      </c>
      <c r="AA492" s="25">
        <f t="shared" si="239"/>
        <v>0</v>
      </c>
      <c r="AB492" s="25">
        <f t="shared" si="240"/>
        <v>0</v>
      </c>
      <c r="AC492" s="25">
        <f t="shared" si="241"/>
        <v>0</v>
      </c>
      <c r="AD492" s="25">
        <f t="shared" si="242"/>
        <v>0</v>
      </c>
      <c r="AE492" s="25">
        <f t="shared" si="243"/>
        <v>0</v>
      </c>
      <c r="AF492" s="27">
        <f t="shared" si="244"/>
        <v>0</v>
      </c>
      <c r="AG492" s="27">
        <f t="shared" si="245"/>
        <v>0</v>
      </c>
      <c r="AH492" s="27">
        <f t="shared" si="246"/>
        <v>0</v>
      </c>
      <c r="AI492" s="27">
        <f t="shared" si="247"/>
        <v>0</v>
      </c>
      <c r="AJ492" s="27">
        <f t="shared" si="248"/>
        <v>0</v>
      </c>
      <c r="AK492" s="26">
        <f>SUM(Tabela4[[#This Row],[1º ano  LP]:[Questionário Contextual Estudante]])</f>
        <v>1422</v>
      </c>
      <c r="AM492">
        <f>IFERROR(IF(VLOOKUP(Tabela4[[#This Row],[Designação]],BW:BX,2,0)="SIM",SUM(AR492:AU492)+(4*(SUM(BH492:BK492))),0),0)</f>
        <v>0</v>
      </c>
      <c r="AN492">
        <f>IFERROR(IF(VLOOKUP(Tabela4[[#This Row],[Designação]],BW:BX,2,0)="SIM",SUM(AV492:BC492)+(4*(SUM(BL492:BS492))),0),0)</f>
        <v>0</v>
      </c>
      <c r="AO492">
        <f>IFERROR(VLOOKUP(Tabela4[[#This Row],[Designação]],BW:BX,2,0),0)</f>
        <v>0</v>
      </c>
      <c r="AP492" t="str">
        <f>IF(Tabela4[[#This Row],[Designação]]=AQ492,"SIM","NÃO")</f>
        <v>SIM</v>
      </c>
      <c r="AQ492" s="38">
        <v>625034</v>
      </c>
      <c r="AR492">
        <v>100</v>
      </c>
      <c r="AS492">
        <v>132</v>
      </c>
      <c r="AT492">
        <v>99</v>
      </c>
      <c r="AU492">
        <v>142</v>
      </c>
      <c r="AV492">
        <v>109</v>
      </c>
      <c r="AW492">
        <v>37</v>
      </c>
      <c r="BD492">
        <v>619</v>
      </c>
      <c r="BF492" t="str">
        <f t="shared" si="249"/>
        <v>sim</v>
      </c>
      <c r="BG492" s="38">
        <v>625034</v>
      </c>
      <c r="BH492">
        <v>3</v>
      </c>
      <c r="BI492">
        <v>4</v>
      </c>
      <c r="BJ492">
        <v>3</v>
      </c>
      <c r="BK492">
        <v>4</v>
      </c>
      <c r="BL492">
        <v>3</v>
      </c>
      <c r="BM492">
        <v>1</v>
      </c>
      <c r="BT492">
        <v>18</v>
      </c>
    </row>
    <row r="493" spans="2:72" x14ac:dyDescent="0.25">
      <c r="B493" s="22">
        <v>6</v>
      </c>
      <c r="C493" s="23">
        <v>625035</v>
      </c>
      <c r="D493" s="24" t="s">
        <v>526</v>
      </c>
      <c r="E493" s="25">
        <f t="shared" si="219"/>
        <v>93</v>
      </c>
      <c r="F493" s="25">
        <f>Tabela4[[#This Row],[1º ano  LP]]</f>
        <v>93</v>
      </c>
      <c r="G493" s="27">
        <f t="shared" si="220"/>
        <v>6</v>
      </c>
      <c r="H493" s="27">
        <f>Tabela4[[#This Row],[1º ano - APLICADOR LP]]</f>
        <v>6</v>
      </c>
      <c r="I493" s="25">
        <f t="shared" si="221"/>
        <v>103</v>
      </c>
      <c r="J493" s="25">
        <f t="shared" si="222"/>
        <v>103</v>
      </c>
      <c r="K493" s="27">
        <f t="shared" si="223"/>
        <v>6</v>
      </c>
      <c r="L493" s="27">
        <f t="shared" si="224"/>
        <v>6</v>
      </c>
      <c r="M493" s="25">
        <f t="shared" si="225"/>
        <v>107</v>
      </c>
      <c r="N493" s="25">
        <f t="shared" si="226"/>
        <v>107</v>
      </c>
      <c r="O493" s="27">
        <f t="shared" si="227"/>
        <v>6</v>
      </c>
      <c r="P493" s="27">
        <f t="shared" si="228"/>
        <v>6</v>
      </c>
      <c r="Q493" s="25">
        <f t="shared" si="229"/>
        <v>117</v>
      </c>
      <c r="R493" s="25">
        <f t="shared" si="230"/>
        <v>117</v>
      </c>
      <c r="S493" s="25">
        <f t="shared" si="231"/>
        <v>93</v>
      </c>
      <c r="T493" s="25">
        <f t="shared" si="232"/>
        <v>93</v>
      </c>
      <c r="U493" s="25">
        <f t="shared" si="233"/>
        <v>121</v>
      </c>
      <c r="V493" s="25">
        <f t="shared" si="234"/>
        <v>121</v>
      </c>
      <c r="W493" s="25">
        <f t="shared" si="235"/>
        <v>0</v>
      </c>
      <c r="X493" s="25">
        <f t="shared" si="236"/>
        <v>0</v>
      </c>
      <c r="Y493" s="25">
        <f t="shared" si="237"/>
        <v>0</v>
      </c>
      <c r="Z493" s="25">
        <f t="shared" si="238"/>
        <v>0</v>
      </c>
      <c r="AA493" s="25">
        <f t="shared" si="239"/>
        <v>0</v>
      </c>
      <c r="AB493" s="25">
        <f t="shared" si="240"/>
        <v>0</v>
      </c>
      <c r="AC493" s="25">
        <f t="shared" si="241"/>
        <v>0</v>
      </c>
      <c r="AD493" s="25">
        <f t="shared" si="242"/>
        <v>0</v>
      </c>
      <c r="AE493" s="25">
        <f t="shared" si="243"/>
        <v>0</v>
      </c>
      <c r="AF493" s="27">
        <f t="shared" si="244"/>
        <v>0</v>
      </c>
      <c r="AG493" s="27">
        <f t="shared" si="245"/>
        <v>0</v>
      </c>
      <c r="AH493" s="27">
        <f t="shared" si="246"/>
        <v>0</v>
      </c>
      <c r="AI493" s="27">
        <f t="shared" si="247"/>
        <v>420</v>
      </c>
      <c r="AJ493" s="27">
        <f t="shared" si="248"/>
        <v>214</v>
      </c>
      <c r="AK493" s="26">
        <f>SUM(Tabela4[[#This Row],[1º ano  LP]:[Questionário Contextual Estudante]])</f>
        <v>1938</v>
      </c>
      <c r="AM493">
        <f>IFERROR(IF(VLOOKUP(Tabela4[[#This Row],[Designação]],BW:BX,2,0)="SIM",SUM(AR493:AU493)+(4*(SUM(BH493:BK493))),0),0)</f>
        <v>420</v>
      </c>
      <c r="AN493">
        <f>IFERROR(IF(VLOOKUP(Tabela4[[#This Row],[Designação]],BW:BX,2,0)="SIM",SUM(AV493:BC493)+(4*(SUM(BL493:BS493))),0),0)</f>
        <v>214</v>
      </c>
      <c r="AO493" t="str">
        <f>IFERROR(VLOOKUP(Tabela4[[#This Row],[Designação]],BW:BX,2,0),0)</f>
        <v>SIM</v>
      </c>
      <c r="AP493" t="str">
        <f>IF(Tabela4[[#This Row],[Designação]]=AQ493,"SIM","NÃO")</f>
        <v>SIM</v>
      </c>
      <c r="AQ493" s="38">
        <v>625035</v>
      </c>
      <c r="AR493">
        <v>81</v>
      </c>
      <c r="AS493">
        <v>91</v>
      </c>
      <c r="AT493">
        <v>95</v>
      </c>
      <c r="AU493">
        <v>105</v>
      </c>
      <c r="AV493">
        <v>81</v>
      </c>
      <c r="AW493">
        <v>109</v>
      </c>
      <c r="BD493">
        <v>562</v>
      </c>
      <c r="BF493" t="str">
        <f t="shared" si="249"/>
        <v>sim</v>
      </c>
      <c r="BG493" s="38">
        <v>625035</v>
      </c>
      <c r="BH493">
        <v>3</v>
      </c>
      <c r="BI493">
        <v>3</v>
      </c>
      <c r="BJ493">
        <v>3</v>
      </c>
      <c r="BK493">
        <v>3</v>
      </c>
      <c r="BL493">
        <v>3</v>
      </c>
      <c r="BM493">
        <v>3</v>
      </c>
      <c r="BT493">
        <v>18</v>
      </c>
    </row>
    <row r="494" spans="2:72" x14ac:dyDescent="0.25">
      <c r="B494" s="22">
        <v>6</v>
      </c>
      <c r="C494" s="23">
        <v>625041</v>
      </c>
      <c r="D494" s="24" t="s">
        <v>527</v>
      </c>
      <c r="E494" s="25">
        <f t="shared" si="219"/>
        <v>0</v>
      </c>
      <c r="F494" s="25">
        <f>Tabela4[[#This Row],[1º ano  LP]]</f>
        <v>0</v>
      </c>
      <c r="G494" s="27">
        <f t="shared" si="220"/>
        <v>0</v>
      </c>
      <c r="H494" s="27">
        <f>Tabela4[[#This Row],[1º ano - APLICADOR LP]]</f>
        <v>0</v>
      </c>
      <c r="I494" s="25">
        <f t="shared" si="221"/>
        <v>0</v>
      </c>
      <c r="J494" s="25">
        <f t="shared" si="222"/>
        <v>0</v>
      </c>
      <c r="K494" s="27">
        <f t="shared" si="223"/>
        <v>0</v>
      </c>
      <c r="L494" s="27">
        <f t="shared" si="224"/>
        <v>0</v>
      </c>
      <c r="M494" s="25">
        <f t="shared" si="225"/>
        <v>0</v>
      </c>
      <c r="N494" s="25">
        <f t="shared" si="226"/>
        <v>0</v>
      </c>
      <c r="O494" s="27">
        <f t="shared" si="227"/>
        <v>0</v>
      </c>
      <c r="P494" s="27">
        <f t="shared" si="228"/>
        <v>0</v>
      </c>
      <c r="Q494" s="25">
        <f t="shared" si="229"/>
        <v>0</v>
      </c>
      <c r="R494" s="25">
        <f t="shared" si="230"/>
        <v>0</v>
      </c>
      <c r="S494" s="25">
        <f t="shared" si="231"/>
        <v>0</v>
      </c>
      <c r="T494" s="25">
        <f t="shared" si="232"/>
        <v>0</v>
      </c>
      <c r="U494" s="25">
        <f t="shared" si="233"/>
        <v>133</v>
      </c>
      <c r="V494" s="25">
        <f t="shared" si="234"/>
        <v>133</v>
      </c>
      <c r="W494" s="25">
        <f t="shared" si="235"/>
        <v>217</v>
      </c>
      <c r="X494" s="25">
        <f t="shared" si="236"/>
        <v>217</v>
      </c>
      <c r="Y494" s="25">
        <f t="shared" si="237"/>
        <v>169</v>
      </c>
      <c r="Z494" s="25">
        <f t="shared" si="238"/>
        <v>169</v>
      </c>
      <c r="AA494" s="25">
        <f t="shared" si="239"/>
        <v>136</v>
      </c>
      <c r="AB494" s="25">
        <f t="shared" si="240"/>
        <v>136</v>
      </c>
      <c r="AC494" s="25">
        <f t="shared" si="241"/>
        <v>63</v>
      </c>
      <c r="AD494" s="25">
        <f t="shared" si="242"/>
        <v>63</v>
      </c>
      <c r="AE494" s="25">
        <f t="shared" si="243"/>
        <v>46</v>
      </c>
      <c r="AF494" s="27">
        <f t="shared" si="244"/>
        <v>46</v>
      </c>
      <c r="AG494" s="27">
        <f t="shared" si="245"/>
        <v>0</v>
      </c>
      <c r="AH494" s="27">
        <f t="shared" si="246"/>
        <v>0</v>
      </c>
      <c r="AI494" s="27">
        <f t="shared" si="247"/>
        <v>0</v>
      </c>
      <c r="AJ494" s="27">
        <f t="shared" si="248"/>
        <v>764</v>
      </c>
      <c r="AK494" s="26">
        <f>SUM(Tabela4[[#This Row],[1º ano  LP]:[Questionário Contextual Estudante]])</f>
        <v>2292</v>
      </c>
      <c r="AM494">
        <f>IFERROR(IF(VLOOKUP(Tabela4[[#This Row],[Designação]],BW:BX,2,0)="SIM",SUM(AR494:AU494)+(4*(SUM(BH494:BK494))),0),0)</f>
        <v>0</v>
      </c>
      <c r="AN494">
        <f>IFERROR(IF(VLOOKUP(Tabela4[[#This Row],[Designação]],BW:BX,2,0)="SIM",SUM(AV494:BC494)+(4*(SUM(BL494:BS494))),0),0)</f>
        <v>764</v>
      </c>
      <c r="AO494" t="str">
        <f>IFERROR(VLOOKUP(Tabela4[[#This Row],[Designação]],BW:BX,2,0),0)</f>
        <v>SIM</v>
      </c>
      <c r="AP494" t="str">
        <f>IF(Tabela4[[#This Row],[Designação]]=AQ494,"SIM","NÃO")</f>
        <v>SIM</v>
      </c>
      <c r="AQ494" s="38">
        <v>625041</v>
      </c>
      <c r="AW494">
        <v>117</v>
      </c>
      <c r="AX494">
        <v>189</v>
      </c>
      <c r="AY494">
        <v>149</v>
      </c>
      <c r="AZ494">
        <v>120</v>
      </c>
      <c r="BA494">
        <v>55</v>
      </c>
      <c r="BB494">
        <v>38</v>
      </c>
      <c r="BD494">
        <v>668</v>
      </c>
      <c r="BF494" t="str">
        <f t="shared" si="249"/>
        <v>sim</v>
      </c>
      <c r="BG494" s="38">
        <v>625041</v>
      </c>
      <c r="BM494">
        <v>4</v>
      </c>
      <c r="BN494">
        <v>7</v>
      </c>
      <c r="BO494">
        <v>5</v>
      </c>
      <c r="BP494">
        <v>4</v>
      </c>
      <c r="BQ494">
        <v>2</v>
      </c>
      <c r="BR494">
        <v>2</v>
      </c>
      <c r="BT494">
        <v>24</v>
      </c>
    </row>
    <row r="495" spans="2:72" x14ac:dyDescent="0.25">
      <c r="B495" s="22">
        <v>6</v>
      </c>
      <c r="C495" s="23">
        <v>625042</v>
      </c>
      <c r="D495" s="24" t="s">
        <v>528</v>
      </c>
      <c r="E495" s="25">
        <f t="shared" si="219"/>
        <v>66</v>
      </c>
      <c r="F495" s="25">
        <f>Tabela4[[#This Row],[1º ano  LP]]</f>
        <v>66</v>
      </c>
      <c r="G495" s="27">
        <f t="shared" si="220"/>
        <v>4</v>
      </c>
      <c r="H495" s="27">
        <f>Tabela4[[#This Row],[1º ano - APLICADOR LP]]</f>
        <v>4</v>
      </c>
      <c r="I495" s="25">
        <f t="shared" si="221"/>
        <v>67</v>
      </c>
      <c r="J495" s="25">
        <f t="shared" si="222"/>
        <v>67</v>
      </c>
      <c r="K495" s="27">
        <f t="shared" si="223"/>
        <v>4</v>
      </c>
      <c r="L495" s="27">
        <f t="shared" si="224"/>
        <v>4</v>
      </c>
      <c r="M495" s="25">
        <f t="shared" si="225"/>
        <v>74</v>
      </c>
      <c r="N495" s="25">
        <f t="shared" si="226"/>
        <v>74</v>
      </c>
      <c r="O495" s="27">
        <f t="shared" si="227"/>
        <v>4</v>
      </c>
      <c r="P495" s="27">
        <f t="shared" si="228"/>
        <v>4</v>
      </c>
      <c r="Q495" s="25">
        <f t="shared" si="229"/>
        <v>37</v>
      </c>
      <c r="R495" s="25">
        <f t="shared" si="230"/>
        <v>37</v>
      </c>
      <c r="S495" s="25">
        <f t="shared" si="231"/>
        <v>36</v>
      </c>
      <c r="T495" s="25">
        <f t="shared" si="232"/>
        <v>36</v>
      </c>
      <c r="U495" s="25">
        <f t="shared" si="233"/>
        <v>0</v>
      </c>
      <c r="V495" s="25">
        <f t="shared" si="234"/>
        <v>0</v>
      </c>
      <c r="W495" s="25">
        <f t="shared" si="235"/>
        <v>0</v>
      </c>
      <c r="X495" s="25">
        <f t="shared" si="236"/>
        <v>0</v>
      </c>
      <c r="Y495" s="25">
        <f t="shared" si="237"/>
        <v>0</v>
      </c>
      <c r="Z495" s="25">
        <f t="shared" si="238"/>
        <v>0</v>
      </c>
      <c r="AA495" s="25">
        <f t="shared" si="239"/>
        <v>0</v>
      </c>
      <c r="AB495" s="25">
        <f t="shared" si="240"/>
        <v>0</v>
      </c>
      <c r="AC495" s="25">
        <f t="shared" si="241"/>
        <v>0</v>
      </c>
      <c r="AD495" s="25">
        <f t="shared" si="242"/>
        <v>0</v>
      </c>
      <c r="AE495" s="25">
        <f t="shared" si="243"/>
        <v>0</v>
      </c>
      <c r="AF495" s="27">
        <f t="shared" si="244"/>
        <v>0</v>
      </c>
      <c r="AG495" s="27">
        <f t="shared" si="245"/>
        <v>0</v>
      </c>
      <c r="AH495" s="27">
        <f t="shared" si="246"/>
        <v>0</v>
      </c>
      <c r="AI495" s="27">
        <f t="shared" si="247"/>
        <v>0</v>
      </c>
      <c r="AJ495" s="27">
        <f t="shared" si="248"/>
        <v>0</v>
      </c>
      <c r="AK495" s="26">
        <f>SUM(Tabela4[[#This Row],[1º ano  LP]:[Questionário Contextual Estudante]])</f>
        <v>584</v>
      </c>
      <c r="AM495">
        <f>IFERROR(IF(VLOOKUP(Tabela4[[#This Row],[Designação]],BW:BX,2,0)="SIM",SUM(AR495:AU495)+(4*(SUM(BH495:BK495))),0),0)</f>
        <v>0</v>
      </c>
      <c r="AN495">
        <f>IFERROR(IF(VLOOKUP(Tabela4[[#This Row],[Designação]],BW:BX,2,0)="SIM",SUM(AV495:BC495)+(4*(SUM(BL495:BS495))),0),0)</f>
        <v>0</v>
      </c>
      <c r="AO495">
        <f>IFERROR(VLOOKUP(Tabela4[[#This Row],[Designação]],BW:BX,2,0),0)</f>
        <v>0</v>
      </c>
      <c r="AP495" t="str">
        <f>IF(Tabela4[[#This Row],[Designação]]=AQ495,"SIM","NÃO")</f>
        <v>SIM</v>
      </c>
      <c r="AQ495" s="38">
        <v>625042</v>
      </c>
      <c r="AR495">
        <v>58</v>
      </c>
      <c r="AS495">
        <v>59</v>
      </c>
      <c r="AT495">
        <v>66</v>
      </c>
      <c r="AU495">
        <v>33</v>
      </c>
      <c r="AV495">
        <v>32</v>
      </c>
      <c r="BD495">
        <v>248</v>
      </c>
      <c r="BF495" t="str">
        <f t="shared" si="249"/>
        <v>sim</v>
      </c>
      <c r="BG495" s="38">
        <v>625042</v>
      </c>
      <c r="BH495">
        <v>2</v>
      </c>
      <c r="BI495">
        <v>2</v>
      </c>
      <c r="BJ495">
        <v>2</v>
      </c>
      <c r="BK495">
        <v>1</v>
      </c>
      <c r="BL495">
        <v>1</v>
      </c>
      <c r="BT495">
        <v>8</v>
      </c>
    </row>
    <row r="496" spans="2:72" x14ac:dyDescent="0.25">
      <c r="B496" s="22">
        <v>6</v>
      </c>
      <c r="C496" s="23">
        <v>625204</v>
      </c>
      <c r="D496" s="24" t="s">
        <v>529</v>
      </c>
      <c r="E496" s="25">
        <f t="shared" si="219"/>
        <v>64</v>
      </c>
      <c r="F496" s="25">
        <f>Tabela4[[#This Row],[1º ano  LP]]</f>
        <v>64</v>
      </c>
      <c r="G496" s="27">
        <f t="shared" si="220"/>
        <v>4</v>
      </c>
      <c r="H496" s="27">
        <f>Tabela4[[#This Row],[1º ano - APLICADOR LP]]</f>
        <v>4</v>
      </c>
      <c r="I496" s="25">
        <f t="shared" si="221"/>
        <v>99</v>
      </c>
      <c r="J496" s="25">
        <f t="shared" si="222"/>
        <v>99</v>
      </c>
      <c r="K496" s="27">
        <f t="shared" si="223"/>
        <v>6</v>
      </c>
      <c r="L496" s="27">
        <f t="shared" si="224"/>
        <v>6</v>
      </c>
      <c r="M496" s="25">
        <f t="shared" si="225"/>
        <v>100</v>
      </c>
      <c r="N496" s="25">
        <f t="shared" si="226"/>
        <v>100</v>
      </c>
      <c r="O496" s="27">
        <f t="shared" si="227"/>
        <v>6</v>
      </c>
      <c r="P496" s="27">
        <f t="shared" si="228"/>
        <v>6</v>
      </c>
      <c r="Q496" s="25">
        <f t="shared" si="229"/>
        <v>95</v>
      </c>
      <c r="R496" s="25">
        <f t="shared" si="230"/>
        <v>95</v>
      </c>
      <c r="S496" s="25">
        <f t="shared" si="231"/>
        <v>70</v>
      </c>
      <c r="T496" s="25">
        <f t="shared" si="232"/>
        <v>70</v>
      </c>
      <c r="U496" s="25">
        <f t="shared" si="233"/>
        <v>0</v>
      </c>
      <c r="V496" s="25">
        <f t="shared" si="234"/>
        <v>0</v>
      </c>
      <c r="W496" s="25">
        <f t="shared" si="235"/>
        <v>0</v>
      </c>
      <c r="X496" s="25">
        <f t="shared" si="236"/>
        <v>0</v>
      </c>
      <c r="Y496" s="25">
        <f t="shared" si="237"/>
        <v>0</v>
      </c>
      <c r="Z496" s="25">
        <f t="shared" si="238"/>
        <v>0</v>
      </c>
      <c r="AA496" s="25">
        <f t="shared" si="239"/>
        <v>0</v>
      </c>
      <c r="AB496" s="25">
        <f t="shared" si="240"/>
        <v>0</v>
      </c>
      <c r="AC496" s="25">
        <f t="shared" si="241"/>
        <v>0</v>
      </c>
      <c r="AD496" s="25">
        <f t="shared" si="242"/>
        <v>0</v>
      </c>
      <c r="AE496" s="25">
        <f t="shared" si="243"/>
        <v>0</v>
      </c>
      <c r="AF496" s="27">
        <f t="shared" si="244"/>
        <v>0</v>
      </c>
      <c r="AG496" s="27">
        <f t="shared" si="245"/>
        <v>0</v>
      </c>
      <c r="AH496" s="27">
        <f t="shared" si="246"/>
        <v>0</v>
      </c>
      <c r="AI496" s="27">
        <f t="shared" si="247"/>
        <v>0</v>
      </c>
      <c r="AJ496" s="27">
        <f t="shared" si="248"/>
        <v>0</v>
      </c>
      <c r="AK496" s="26">
        <f>SUM(Tabela4[[#This Row],[1º ano  LP]:[Questionário Contextual Estudante]])</f>
        <v>888</v>
      </c>
      <c r="AM496">
        <f>IFERROR(IF(VLOOKUP(Tabela4[[#This Row],[Designação]],BW:BX,2,0)="SIM",SUM(AR496:AU496)+(4*(SUM(BH496:BK496))),0),0)</f>
        <v>0</v>
      </c>
      <c r="AN496">
        <f>IFERROR(IF(VLOOKUP(Tabela4[[#This Row],[Designação]],BW:BX,2,0)="SIM",SUM(AV496:BC496)+(4*(SUM(BL496:BS496))),0),0)</f>
        <v>0</v>
      </c>
      <c r="AO496">
        <f>IFERROR(VLOOKUP(Tabela4[[#This Row],[Designação]],BW:BX,2,0),0)</f>
        <v>0</v>
      </c>
      <c r="AP496" t="str">
        <f>IF(Tabela4[[#This Row],[Designação]]=AQ496,"SIM","NÃO")</f>
        <v>SIM</v>
      </c>
      <c r="AQ496" s="38">
        <v>625204</v>
      </c>
      <c r="AR496">
        <v>56</v>
      </c>
      <c r="AS496">
        <v>87</v>
      </c>
      <c r="AT496">
        <v>88</v>
      </c>
      <c r="AU496">
        <v>83</v>
      </c>
      <c r="AV496">
        <v>62</v>
      </c>
      <c r="BD496">
        <v>376</v>
      </c>
      <c r="BF496" t="str">
        <f t="shared" si="249"/>
        <v>sim</v>
      </c>
      <c r="BG496" s="38">
        <v>625204</v>
      </c>
      <c r="BH496">
        <v>2</v>
      </c>
      <c r="BI496">
        <v>3</v>
      </c>
      <c r="BJ496">
        <v>3</v>
      </c>
      <c r="BK496">
        <v>3</v>
      </c>
      <c r="BL496">
        <v>2</v>
      </c>
      <c r="BT496">
        <v>13</v>
      </c>
    </row>
    <row r="497" spans="2:72" x14ac:dyDescent="0.25">
      <c r="B497" s="22">
        <v>6</v>
      </c>
      <c r="C497" s="23">
        <v>625205</v>
      </c>
      <c r="D497" s="24" t="s">
        <v>530</v>
      </c>
      <c r="E497" s="25">
        <f t="shared" si="219"/>
        <v>70</v>
      </c>
      <c r="F497" s="25">
        <f>Tabela4[[#This Row],[1º ano  LP]]</f>
        <v>70</v>
      </c>
      <c r="G497" s="27">
        <f t="shared" si="220"/>
        <v>4</v>
      </c>
      <c r="H497" s="27">
        <f>Tabela4[[#This Row],[1º ano - APLICADOR LP]]</f>
        <v>4</v>
      </c>
      <c r="I497" s="25">
        <f t="shared" si="221"/>
        <v>86</v>
      </c>
      <c r="J497" s="25">
        <f t="shared" si="222"/>
        <v>86</v>
      </c>
      <c r="K497" s="27">
        <f t="shared" si="223"/>
        <v>6</v>
      </c>
      <c r="L497" s="27">
        <f t="shared" si="224"/>
        <v>6</v>
      </c>
      <c r="M497" s="25">
        <f t="shared" si="225"/>
        <v>67</v>
      </c>
      <c r="N497" s="25">
        <f t="shared" si="226"/>
        <v>67</v>
      </c>
      <c r="O497" s="27">
        <f t="shared" si="227"/>
        <v>4</v>
      </c>
      <c r="P497" s="27">
        <f t="shared" si="228"/>
        <v>4</v>
      </c>
      <c r="Q497" s="25">
        <f t="shared" si="229"/>
        <v>58</v>
      </c>
      <c r="R497" s="25">
        <f t="shared" si="230"/>
        <v>58</v>
      </c>
      <c r="S497" s="25">
        <f t="shared" si="231"/>
        <v>38</v>
      </c>
      <c r="T497" s="25">
        <f t="shared" si="232"/>
        <v>38</v>
      </c>
      <c r="U497" s="25">
        <f t="shared" si="233"/>
        <v>58</v>
      </c>
      <c r="V497" s="25">
        <f t="shared" si="234"/>
        <v>58</v>
      </c>
      <c r="W497" s="25">
        <f t="shared" si="235"/>
        <v>0</v>
      </c>
      <c r="X497" s="25">
        <f t="shared" si="236"/>
        <v>0</v>
      </c>
      <c r="Y497" s="25">
        <f t="shared" si="237"/>
        <v>0</v>
      </c>
      <c r="Z497" s="25">
        <f t="shared" si="238"/>
        <v>0</v>
      </c>
      <c r="AA497" s="25">
        <f t="shared" si="239"/>
        <v>0</v>
      </c>
      <c r="AB497" s="25">
        <f t="shared" si="240"/>
        <v>0</v>
      </c>
      <c r="AC497" s="25">
        <f t="shared" si="241"/>
        <v>0</v>
      </c>
      <c r="AD497" s="25">
        <f t="shared" si="242"/>
        <v>0</v>
      </c>
      <c r="AE497" s="25">
        <f t="shared" si="243"/>
        <v>0</v>
      </c>
      <c r="AF497" s="27">
        <f t="shared" si="244"/>
        <v>0</v>
      </c>
      <c r="AG497" s="27">
        <f t="shared" si="245"/>
        <v>0</v>
      </c>
      <c r="AH497" s="27">
        <f t="shared" si="246"/>
        <v>0</v>
      </c>
      <c r="AI497" s="27">
        <f t="shared" si="247"/>
        <v>0</v>
      </c>
      <c r="AJ497" s="27">
        <f t="shared" si="248"/>
        <v>0</v>
      </c>
      <c r="AK497" s="26">
        <f>SUM(Tabela4[[#This Row],[1º ano  LP]:[Questionário Contextual Estudante]])</f>
        <v>782</v>
      </c>
      <c r="AM497">
        <f>IFERROR(IF(VLOOKUP(Tabela4[[#This Row],[Designação]],BW:BX,2,0)="SIM",SUM(AR497:AU497)+(4*(SUM(BH497:BK497))),0),0)</f>
        <v>0</v>
      </c>
      <c r="AN497">
        <f>IFERROR(IF(VLOOKUP(Tabela4[[#This Row],[Designação]],BW:BX,2,0)="SIM",SUM(AV497:BC497)+(4*(SUM(BL497:BS497))),0),0)</f>
        <v>0</v>
      </c>
      <c r="AO497">
        <f>IFERROR(VLOOKUP(Tabela4[[#This Row],[Designação]],BW:BX,2,0),0)</f>
        <v>0</v>
      </c>
      <c r="AP497" t="str">
        <f>IF(Tabela4[[#This Row],[Designação]]=AQ497,"SIM","NÃO")</f>
        <v>SIM</v>
      </c>
      <c r="AQ497" s="38">
        <v>625205</v>
      </c>
      <c r="AR497">
        <v>62</v>
      </c>
      <c r="AS497">
        <v>74</v>
      </c>
      <c r="AT497">
        <v>59</v>
      </c>
      <c r="AU497">
        <v>50</v>
      </c>
      <c r="AV497">
        <v>34</v>
      </c>
      <c r="AW497">
        <v>50</v>
      </c>
      <c r="BD497">
        <v>329</v>
      </c>
      <c r="BF497" t="str">
        <f t="shared" si="249"/>
        <v>sim</v>
      </c>
      <c r="BG497" s="38">
        <v>625205</v>
      </c>
      <c r="BH497">
        <v>2</v>
      </c>
      <c r="BI497">
        <v>3</v>
      </c>
      <c r="BJ497">
        <v>2</v>
      </c>
      <c r="BK497">
        <v>2</v>
      </c>
      <c r="BL497">
        <v>1</v>
      </c>
      <c r="BM497">
        <v>2</v>
      </c>
      <c r="BT497">
        <v>12</v>
      </c>
    </row>
    <row r="498" spans="2:72" x14ac:dyDescent="0.25">
      <c r="B498" s="22">
        <v>6</v>
      </c>
      <c r="C498" s="23">
        <v>625206</v>
      </c>
      <c r="D498" s="24" t="s">
        <v>531</v>
      </c>
      <c r="E498" s="25">
        <f t="shared" si="219"/>
        <v>126</v>
      </c>
      <c r="F498" s="25">
        <f>Tabela4[[#This Row],[1º ano  LP]]</f>
        <v>126</v>
      </c>
      <c r="G498" s="27">
        <f t="shared" si="220"/>
        <v>8</v>
      </c>
      <c r="H498" s="27">
        <f>Tabela4[[#This Row],[1º ano - APLICADOR LP]]</f>
        <v>8</v>
      </c>
      <c r="I498" s="25">
        <f t="shared" si="221"/>
        <v>89</v>
      </c>
      <c r="J498" s="25">
        <f t="shared" si="222"/>
        <v>89</v>
      </c>
      <c r="K498" s="27">
        <f t="shared" si="223"/>
        <v>6</v>
      </c>
      <c r="L498" s="27">
        <f t="shared" si="224"/>
        <v>6</v>
      </c>
      <c r="M498" s="25">
        <f t="shared" si="225"/>
        <v>71</v>
      </c>
      <c r="N498" s="25">
        <f t="shared" si="226"/>
        <v>71</v>
      </c>
      <c r="O498" s="27">
        <f t="shared" si="227"/>
        <v>4</v>
      </c>
      <c r="P498" s="27">
        <f t="shared" si="228"/>
        <v>4</v>
      </c>
      <c r="Q498" s="25">
        <f t="shared" si="229"/>
        <v>72</v>
      </c>
      <c r="R498" s="25">
        <f t="shared" si="230"/>
        <v>72</v>
      </c>
      <c r="S498" s="25">
        <f t="shared" si="231"/>
        <v>71</v>
      </c>
      <c r="T498" s="25">
        <f t="shared" si="232"/>
        <v>71</v>
      </c>
      <c r="U498" s="25">
        <f t="shared" si="233"/>
        <v>0</v>
      </c>
      <c r="V498" s="25">
        <f t="shared" si="234"/>
        <v>0</v>
      </c>
      <c r="W498" s="25">
        <f t="shared" si="235"/>
        <v>0</v>
      </c>
      <c r="X498" s="25">
        <f t="shared" si="236"/>
        <v>0</v>
      </c>
      <c r="Y498" s="25">
        <f t="shared" si="237"/>
        <v>0</v>
      </c>
      <c r="Z498" s="25">
        <f t="shared" si="238"/>
        <v>0</v>
      </c>
      <c r="AA498" s="25">
        <f t="shared" si="239"/>
        <v>0</v>
      </c>
      <c r="AB498" s="25">
        <f t="shared" si="240"/>
        <v>0</v>
      </c>
      <c r="AC498" s="25">
        <f t="shared" si="241"/>
        <v>0</v>
      </c>
      <c r="AD498" s="25">
        <f t="shared" si="242"/>
        <v>0</v>
      </c>
      <c r="AE498" s="25">
        <f t="shared" si="243"/>
        <v>0</v>
      </c>
      <c r="AF498" s="27">
        <f t="shared" si="244"/>
        <v>0</v>
      </c>
      <c r="AG498" s="27">
        <f t="shared" si="245"/>
        <v>0</v>
      </c>
      <c r="AH498" s="27">
        <f t="shared" si="246"/>
        <v>0</v>
      </c>
      <c r="AI498" s="27">
        <f t="shared" si="247"/>
        <v>0</v>
      </c>
      <c r="AJ498" s="27">
        <f t="shared" si="248"/>
        <v>0</v>
      </c>
      <c r="AK498" s="26">
        <f>SUM(Tabela4[[#This Row],[1º ano  LP]:[Questionário Contextual Estudante]])</f>
        <v>894</v>
      </c>
      <c r="AM498">
        <f>IFERROR(IF(VLOOKUP(Tabela4[[#This Row],[Designação]],BW:BX,2,0)="SIM",SUM(AR498:AU498)+(4*(SUM(BH498:BK498))),0),0)</f>
        <v>0</v>
      </c>
      <c r="AN498">
        <f>IFERROR(IF(VLOOKUP(Tabela4[[#This Row],[Designação]],BW:BX,2,0)="SIM",SUM(AV498:BC498)+(4*(SUM(BL498:BS498))),0),0)</f>
        <v>0</v>
      </c>
      <c r="AO498">
        <f>IFERROR(VLOOKUP(Tabela4[[#This Row],[Designação]],BW:BX,2,0),0)</f>
        <v>0</v>
      </c>
      <c r="AP498" t="str">
        <f>IF(Tabela4[[#This Row],[Designação]]=AQ498,"SIM","NÃO")</f>
        <v>SIM</v>
      </c>
      <c r="AQ498" s="38">
        <v>625206</v>
      </c>
      <c r="AR498">
        <v>110</v>
      </c>
      <c r="AS498">
        <v>77</v>
      </c>
      <c r="AT498">
        <v>63</v>
      </c>
      <c r="AU498">
        <v>64</v>
      </c>
      <c r="AV498">
        <v>63</v>
      </c>
      <c r="BD498">
        <v>377</v>
      </c>
      <c r="BF498" t="str">
        <f t="shared" si="249"/>
        <v>sim</v>
      </c>
      <c r="BG498" s="38">
        <v>625206</v>
      </c>
      <c r="BH498">
        <v>4</v>
      </c>
      <c r="BI498">
        <v>3</v>
      </c>
      <c r="BJ498">
        <v>2</v>
      </c>
      <c r="BK498">
        <v>2</v>
      </c>
      <c r="BL498">
        <v>2</v>
      </c>
      <c r="BT498">
        <v>13</v>
      </c>
    </row>
    <row r="499" spans="2:72" x14ac:dyDescent="0.25">
      <c r="B499" s="22">
        <v>6</v>
      </c>
      <c r="C499" s="23">
        <v>625501</v>
      </c>
      <c r="D499" s="24" t="s">
        <v>532</v>
      </c>
      <c r="E499" s="25">
        <f t="shared" si="219"/>
        <v>101</v>
      </c>
      <c r="F499" s="25">
        <f>Tabela4[[#This Row],[1º ano  LP]]</f>
        <v>101</v>
      </c>
      <c r="G499" s="27">
        <f t="shared" si="220"/>
        <v>6</v>
      </c>
      <c r="H499" s="27">
        <f>Tabela4[[#This Row],[1º ano - APLICADOR LP]]</f>
        <v>6</v>
      </c>
      <c r="I499" s="25">
        <f t="shared" si="221"/>
        <v>104</v>
      </c>
      <c r="J499" s="25">
        <f t="shared" si="222"/>
        <v>104</v>
      </c>
      <c r="K499" s="27">
        <f t="shared" si="223"/>
        <v>6</v>
      </c>
      <c r="L499" s="27">
        <f t="shared" si="224"/>
        <v>6</v>
      </c>
      <c r="M499" s="25">
        <f t="shared" si="225"/>
        <v>105</v>
      </c>
      <c r="N499" s="25">
        <f t="shared" si="226"/>
        <v>105</v>
      </c>
      <c r="O499" s="27">
        <f t="shared" si="227"/>
        <v>6</v>
      </c>
      <c r="P499" s="27">
        <f t="shared" si="228"/>
        <v>6</v>
      </c>
      <c r="Q499" s="25">
        <f t="shared" si="229"/>
        <v>82</v>
      </c>
      <c r="R499" s="25">
        <f t="shared" si="230"/>
        <v>82</v>
      </c>
      <c r="S499" s="25">
        <f t="shared" si="231"/>
        <v>72</v>
      </c>
      <c r="T499" s="25">
        <f t="shared" si="232"/>
        <v>72</v>
      </c>
      <c r="U499" s="25">
        <f t="shared" si="233"/>
        <v>0</v>
      </c>
      <c r="V499" s="25">
        <f t="shared" si="234"/>
        <v>0</v>
      </c>
      <c r="W499" s="25">
        <f t="shared" si="235"/>
        <v>0</v>
      </c>
      <c r="X499" s="25">
        <f t="shared" si="236"/>
        <v>0</v>
      </c>
      <c r="Y499" s="25">
        <f t="shared" si="237"/>
        <v>0</v>
      </c>
      <c r="Z499" s="25">
        <f t="shared" si="238"/>
        <v>0</v>
      </c>
      <c r="AA499" s="25">
        <f t="shared" si="239"/>
        <v>0</v>
      </c>
      <c r="AB499" s="25">
        <f t="shared" si="240"/>
        <v>0</v>
      </c>
      <c r="AC499" s="25">
        <f t="shared" si="241"/>
        <v>0</v>
      </c>
      <c r="AD499" s="25">
        <f t="shared" si="242"/>
        <v>0</v>
      </c>
      <c r="AE499" s="25">
        <f t="shared" si="243"/>
        <v>0</v>
      </c>
      <c r="AF499" s="27">
        <f t="shared" si="244"/>
        <v>0</v>
      </c>
      <c r="AG499" s="27">
        <f t="shared" si="245"/>
        <v>0</v>
      </c>
      <c r="AH499" s="27">
        <f t="shared" si="246"/>
        <v>0</v>
      </c>
      <c r="AI499" s="27">
        <f t="shared" si="247"/>
        <v>0</v>
      </c>
      <c r="AJ499" s="27">
        <f t="shared" si="248"/>
        <v>0</v>
      </c>
      <c r="AK499" s="26">
        <f>SUM(Tabela4[[#This Row],[1º ano  LP]:[Questionário Contextual Estudante]])</f>
        <v>964</v>
      </c>
      <c r="AM499">
        <f>IFERROR(IF(VLOOKUP(Tabela4[[#This Row],[Designação]],BW:BX,2,0)="SIM",SUM(AR499:AU499)+(4*(SUM(BH499:BK499))),0),0)</f>
        <v>0</v>
      </c>
      <c r="AN499">
        <f>IFERROR(IF(VLOOKUP(Tabela4[[#This Row],[Designação]],BW:BX,2,0)="SIM",SUM(AV499:BC499)+(4*(SUM(BL499:BS499))),0),0)</f>
        <v>0</v>
      </c>
      <c r="AO499">
        <f>IFERROR(VLOOKUP(Tabela4[[#This Row],[Designação]],BW:BX,2,0),0)</f>
        <v>0</v>
      </c>
      <c r="AP499" t="str">
        <f>IF(Tabela4[[#This Row],[Designação]]=AQ499,"SIM","NÃO")</f>
        <v>SIM</v>
      </c>
      <c r="AQ499" s="38">
        <v>625501</v>
      </c>
      <c r="AR499">
        <v>89</v>
      </c>
      <c r="AS499">
        <v>92</v>
      </c>
      <c r="AT499">
        <v>93</v>
      </c>
      <c r="AU499">
        <v>74</v>
      </c>
      <c r="AV499">
        <v>64</v>
      </c>
      <c r="BD499">
        <v>412</v>
      </c>
      <c r="BF499" t="str">
        <f t="shared" si="249"/>
        <v>sim</v>
      </c>
      <c r="BG499" s="38">
        <v>625501</v>
      </c>
      <c r="BH499">
        <v>3</v>
      </c>
      <c r="BI499">
        <v>3</v>
      </c>
      <c r="BJ499">
        <v>3</v>
      </c>
      <c r="BK499">
        <v>2</v>
      </c>
      <c r="BL499">
        <v>2</v>
      </c>
      <c r="BT499">
        <v>13</v>
      </c>
    </row>
    <row r="500" spans="2:72" x14ac:dyDescent="0.25">
      <c r="B500" s="22">
        <v>6</v>
      </c>
      <c r="C500" s="23">
        <v>625502</v>
      </c>
      <c r="D500" s="24" t="s">
        <v>533</v>
      </c>
      <c r="E500" s="25">
        <f t="shared" si="219"/>
        <v>112</v>
      </c>
      <c r="F500" s="25">
        <f>Tabela4[[#This Row],[1º ano  LP]]</f>
        <v>112</v>
      </c>
      <c r="G500" s="27">
        <f t="shared" si="220"/>
        <v>8</v>
      </c>
      <c r="H500" s="27">
        <f>Tabela4[[#This Row],[1º ano - APLICADOR LP]]</f>
        <v>8</v>
      </c>
      <c r="I500" s="25">
        <f t="shared" si="221"/>
        <v>97</v>
      </c>
      <c r="J500" s="25">
        <f t="shared" si="222"/>
        <v>97</v>
      </c>
      <c r="K500" s="27">
        <f t="shared" si="223"/>
        <v>6</v>
      </c>
      <c r="L500" s="27">
        <f t="shared" si="224"/>
        <v>6</v>
      </c>
      <c r="M500" s="25">
        <f t="shared" si="225"/>
        <v>100</v>
      </c>
      <c r="N500" s="25">
        <f t="shared" si="226"/>
        <v>100</v>
      </c>
      <c r="O500" s="27">
        <f t="shared" si="227"/>
        <v>6</v>
      </c>
      <c r="P500" s="27">
        <f t="shared" si="228"/>
        <v>6</v>
      </c>
      <c r="Q500" s="25">
        <f t="shared" si="229"/>
        <v>93</v>
      </c>
      <c r="R500" s="25">
        <f t="shared" si="230"/>
        <v>93</v>
      </c>
      <c r="S500" s="25">
        <f t="shared" si="231"/>
        <v>97</v>
      </c>
      <c r="T500" s="25">
        <f t="shared" si="232"/>
        <v>97</v>
      </c>
      <c r="U500" s="25">
        <f t="shared" si="233"/>
        <v>0</v>
      </c>
      <c r="V500" s="25">
        <f t="shared" si="234"/>
        <v>0</v>
      </c>
      <c r="W500" s="25">
        <f t="shared" si="235"/>
        <v>0</v>
      </c>
      <c r="X500" s="25">
        <f t="shared" si="236"/>
        <v>0</v>
      </c>
      <c r="Y500" s="25">
        <f t="shared" si="237"/>
        <v>0</v>
      </c>
      <c r="Z500" s="25">
        <f t="shared" si="238"/>
        <v>0</v>
      </c>
      <c r="AA500" s="25">
        <f t="shared" si="239"/>
        <v>0</v>
      </c>
      <c r="AB500" s="25">
        <f t="shared" si="240"/>
        <v>0</v>
      </c>
      <c r="AC500" s="25">
        <f t="shared" si="241"/>
        <v>0</v>
      </c>
      <c r="AD500" s="25">
        <f t="shared" si="242"/>
        <v>0</v>
      </c>
      <c r="AE500" s="25">
        <f t="shared" si="243"/>
        <v>0</v>
      </c>
      <c r="AF500" s="27">
        <f t="shared" si="244"/>
        <v>0</v>
      </c>
      <c r="AG500" s="27">
        <f t="shared" si="245"/>
        <v>0</v>
      </c>
      <c r="AH500" s="27">
        <f t="shared" si="246"/>
        <v>0</v>
      </c>
      <c r="AI500" s="27">
        <f t="shared" si="247"/>
        <v>0</v>
      </c>
      <c r="AJ500" s="27">
        <f t="shared" si="248"/>
        <v>0</v>
      </c>
      <c r="AK500" s="26">
        <f>SUM(Tabela4[[#This Row],[1º ano  LP]:[Questionário Contextual Estudante]])</f>
        <v>1038</v>
      </c>
      <c r="AM500">
        <f>IFERROR(IF(VLOOKUP(Tabela4[[#This Row],[Designação]],BW:BX,2,0)="SIM",SUM(AR500:AU500)+(4*(SUM(BH500:BK500))),0),0)</f>
        <v>0</v>
      </c>
      <c r="AN500">
        <f>IFERROR(IF(VLOOKUP(Tabela4[[#This Row],[Designação]],BW:BX,2,0)="SIM",SUM(AV500:BC500)+(4*(SUM(BL500:BS500))),0),0)</f>
        <v>0</v>
      </c>
      <c r="AO500">
        <f>IFERROR(VLOOKUP(Tabela4[[#This Row],[Designação]],BW:BX,2,0),0)</f>
        <v>0</v>
      </c>
      <c r="AP500" t="str">
        <f>IF(Tabela4[[#This Row],[Designação]]=AQ500,"SIM","NÃO")</f>
        <v>SIM</v>
      </c>
      <c r="AQ500" s="38">
        <v>625502</v>
      </c>
      <c r="AR500">
        <v>96</v>
      </c>
      <c r="AS500">
        <v>85</v>
      </c>
      <c r="AT500">
        <v>88</v>
      </c>
      <c r="AU500">
        <v>81</v>
      </c>
      <c r="AV500">
        <v>85</v>
      </c>
      <c r="BD500">
        <v>435</v>
      </c>
      <c r="BF500" t="str">
        <f t="shared" si="249"/>
        <v>sim</v>
      </c>
      <c r="BG500" s="38">
        <v>625502</v>
      </c>
      <c r="BH500">
        <v>4</v>
      </c>
      <c r="BI500">
        <v>3</v>
      </c>
      <c r="BJ500">
        <v>3</v>
      </c>
      <c r="BK500">
        <v>3</v>
      </c>
      <c r="BL500">
        <v>3</v>
      </c>
      <c r="BT500">
        <v>16</v>
      </c>
    </row>
    <row r="501" spans="2:72" x14ac:dyDescent="0.25">
      <c r="B501" s="22">
        <v>6</v>
      </c>
      <c r="C501" s="23">
        <v>625503</v>
      </c>
      <c r="D501" s="24" t="s">
        <v>534</v>
      </c>
      <c r="E501" s="25">
        <f t="shared" si="219"/>
        <v>94</v>
      </c>
      <c r="F501" s="25">
        <f>Tabela4[[#This Row],[1º ano  LP]]</f>
        <v>94</v>
      </c>
      <c r="G501" s="27">
        <f t="shared" si="220"/>
        <v>6</v>
      </c>
      <c r="H501" s="27">
        <f>Tabela4[[#This Row],[1º ano - APLICADOR LP]]</f>
        <v>6</v>
      </c>
      <c r="I501" s="25">
        <f t="shared" si="221"/>
        <v>95</v>
      </c>
      <c r="J501" s="25">
        <f t="shared" si="222"/>
        <v>95</v>
      </c>
      <c r="K501" s="27">
        <f t="shared" si="223"/>
        <v>6</v>
      </c>
      <c r="L501" s="27">
        <f t="shared" si="224"/>
        <v>6</v>
      </c>
      <c r="M501" s="25">
        <f t="shared" si="225"/>
        <v>69</v>
      </c>
      <c r="N501" s="25">
        <f t="shared" si="226"/>
        <v>69</v>
      </c>
      <c r="O501" s="27">
        <f t="shared" si="227"/>
        <v>4</v>
      </c>
      <c r="P501" s="27">
        <f t="shared" si="228"/>
        <v>4</v>
      </c>
      <c r="Q501" s="25">
        <f t="shared" si="229"/>
        <v>78</v>
      </c>
      <c r="R501" s="25">
        <f t="shared" si="230"/>
        <v>78</v>
      </c>
      <c r="S501" s="25">
        <f t="shared" si="231"/>
        <v>77</v>
      </c>
      <c r="T501" s="25">
        <f t="shared" si="232"/>
        <v>77</v>
      </c>
      <c r="U501" s="25">
        <f t="shared" si="233"/>
        <v>66</v>
      </c>
      <c r="V501" s="25">
        <f t="shared" si="234"/>
        <v>66</v>
      </c>
      <c r="W501" s="25">
        <f t="shared" si="235"/>
        <v>0</v>
      </c>
      <c r="X501" s="25">
        <f t="shared" si="236"/>
        <v>0</v>
      </c>
      <c r="Y501" s="25">
        <f t="shared" si="237"/>
        <v>0</v>
      </c>
      <c r="Z501" s="25">
        <f t="shared" si="238"/>
        <v>0</v>
      </c>
      <c r="AA501" s="25">
        <f t="shared" si="239"/>
        <v>0</v>
      </c>
      <c r="AB501" s="25">
        <f t="shared" si="240"/>
        <v>0</v>
      </c>
      <c r="AC501" s="25">
        <f t="shared" si="241"/>
        <v>0</v>
      </c>
      <c r="AD501" s="25">
        <f t="shared" si="242"/>
        <v>0</v>
      </c>
      <c r="AE501" s="25">
        <f t="shared" si="243"/>
        <v>0</v>
      </c>
      <c r="AF501" s="27">
        <f t="shared" si="244"/>
        <v>0</v>
      </c>
      <c r="AG501" s="27">
        <f t="shared" si="245"/>
        <v>0</v>
      </c>
      <c r="AH501" s="27">
        <f t="shared" si="246"/>
        <v>0</v>
      </c>
      <c r="AI501" s="27">
        <f t="shared" si="247"/>
        <v>0</v>
      </c>
      <c r="AJ501" s="27">
        <f t="shared" si="248"/>
        <v>0</v>
      </c>
      <c r="AK501" s="26">
        <f>SUM(Tabela4[[#This Row],[1º ano  LP]:[Questionário Contextual Estudante]])</f>
        <v>990</v>
      </c>
      <c r="AM501">
        <f>IFERROR(IF(VLOOKUP(Tabela4[[#This Row],[Designação]],BW:BX,2,0)="SIM",SUM(AR501:AU501)+(4*(SUM(BH501:BK501))),0),0)</f>
        <v>0</v>
      </c>
      <c r="AN501">
        <f>IFERROR(IF(VLOOKUP(Tabela4[[#This Row],[Designação]],BW:BX,2,0)="SIM",SUM(AV501:BC501)+(4*(SUM(BL501:BS501))),0),0)</f>
        <v>0</v>
      </c>
      <c r="AO501">
        <f>IFERROR(VLOOKUP(Tabela4[[#This Row],[Designação]],BW:BX,2,0),0)</f>
        <v>0</v>
      </c>
      <c r="AP501" t="str">
        <f>IF(Tabela4[[#This Row],[Designação]]=AQ501,"SIM","NÃO")</f>
        <v>SIM</v>
      </c>
      <c r="AQ501" s="38">
        <v>625503</v>
      </c>
      <c r="AR501">
        <v>82</v>
      </c>
      <c r="AS501">
        <v>83</v>
      </c>
      <c r="AT501">
        <v>61</v>
      </c>
      <c r="AU501">
        <v>70</v>
      </c>
      <c r="AV501">
        <v>69</v>
      </c>
      <c r="AW501">
        <v>58</v>
      </c>
      <c r="BD501">
        <v>423</v>
      </c>
      <c r="BF501" t="str">
        <f t="shared" si="249"/>
        <v>sim</v>
      </c>
      <c r="BG501" s="38">
        <v>625503</v>
      </c>
      <c r="BH501">
        <v>3</v>
      </c>
      <c r="BI501">
        <v>3</v>
      </c>
      <c r="BJ501">
        <v>2</v>
      </c>
      <c r="BK501">
        <v>2</v>
      </c>
      <c r="BL501">
        <v>2</v>
      </c>
      <c r="BM501">
        <v>2</v>
      </c>
      <c r="BT501">
        <v>14</v>
      </c>
    </row>
    <row r="502" spans="2:72" x14ac:dyDescent="0.25">
      <c r="B502" s="22">
        <v>7</v>
      </c>
      <c r="C502" s="23">
        <v>716001</v>
      </c>
      <c r="D502" s="24" t="s">
        <v>535</v>
      </c>
      <c r="E502" s="25">
        <f t="shared" si="219"/>
        <v>58</v>
      </c>
      <c r="F502" s="25">
        <f>Tabela4[[#This Row],[1º ano  LP]]</f>
        <v>58</v>
      </c>
      <c r="G502" s="27">
        <f t="shared" si="220"/>
        <v>4</v>
      </c>
      <c r="H502" s="27">
        <f>Tabela4[[#This Row],[1º ano - APLICADOR LP]]</f>
        <v>4</v>
      </c>
      <c r="I502" s="25">
        <f t="shared" si="221"/>
        <v>68</v>
      </c>
      <c r="J502" s="25">
        <f t="shared" si="222"/>
        <v>68</v>
      </c>
      <c r="K502" s="27">
        <f t="shared" si="223"/>
        <v>4</v>
      </c>
      <c r="L502" s="27">
        <f t="shared" si="224"/>
        <v>4</v>
      </c>
      <c r="M502" s="25">
        <f t="shared" si="225"/>
        <v>69</v>
      </c>
      <c r="N502" s="25">
        <f t="shared" si="226"/>
        <v>69</v>
      </c>
      <c r="O502" s="27">
        <f t="shared" si="227"/>
        <v>4</v>
      </c>
      <c r="P502" s="27">
        <f t="shared" si="228"/>
        <v>4</v>
      </c>
      <c r="Q502" s="25">
        <f t="shared" si="229"/>
        <v>77</v>
      </c>
      <c r="R502" s="25">
        <f t="shared" si="230"/>
        <v>77</v>
      </c>
      <c r="S502" s="25">
        <f t="shared" si="231"/>
        <v>46</v>
      </c>
      <c r="T502" s="25">
        <f t="shared" si="232"/>
        <v>46</v>
      </c>
      <c r="U502" s="25">
        <f t="shared" si="233"/>
        <v>213</v>
      </c>
      <c r="V502" s="25">
        <f t="shared" si="234"/>
        <v>213</v>
      </c>
      <c r="W502" s="25">
        <f t="shared" si="235"/>
        <v>176</v>
      </c>
      <c r="X502" s="25">
        <f t="shared" si="236"/>
        <v>176</v>
      </c>
      <c r="Y502" s="25">
        <f t="shared" si="237"/>
        <v>163</v>
      </c>
      <c r="Z502" s="25">
        <f t="shared" si="238"/>
        <v>163</v>
      </c>
      <c r="AA502" s="25">
        <f t="shared" si="239"/>
        <v>164</v>
      </c>
      <c r="AB502" s="25">
        <f t="shared" si="240"/>
        <v>164</v>
      </c>
      <c r="AC502" s="25">
        <f t="shared" si="241"/>
        <v>37</v>
      </c>
      <c r="AD502" s="25">
        <f t="shared" si="242"/>
        <v>37</v>
      </c>
      <c r="AE502" s="25">
        <f t="shared" si="243"/>
        <v>28</v>
      </c>
      <c r="AF502" s="27">
        <f t="shared" si="244"/>
        <v>28</v>
      </c>
      <c r="AG502" s="27">
        <f t="shared" si="245"/>
        <v>0</v>
      </c>
      <c r="AH502" s="27">
        <f t="shared" si="246"/>
        <v>0</v>
      </c>
      <c r="AI502" s="27">
        <f t="shared" si="247"/>
        <v>0</v>
      </c>
      <c r="AJ502" s="27">
        <f t="shared" si="248"/>
        <v>0</v>
      </c>
      <c r="AK502" s="26">
        <f>SUM(Tabela4[[#This Row],[1º ano  LP]:[Questionário Contextual Estudante]])</f>
        <v>2222</v>
      </c>
      <c r="AM502">
        <f>IFERROR(IF(VLOOKUP(Tabela4[[#This Row],[Designação]],BW:BX,2,0)="SIM",SUM(AR502:AU502)+(4*(SUM(BH502:BK502))),0),0)</f>
        <v>0</v>
      </c>
      <c r="AN502">
        <f>IFERROR(IF(VLOOKUP(Tabela4[[#This Row],[Designação]],BW:BX,2,0)="SIM",SUM(AV502:BC502)+(4*(SUM(BL502:BS502))),0),0)</f>
        <v>0</v>
      </c>
      <c r="AO502">
        <f>IFERROR(VLOOKUP(Tabela4[[#This Row],[Designação]],BW:BX,2,0),0)</f>
        <v>0</v>
      </c>
      <c r="AP502" t="str">
        <f>IF(Tabela4[[#This Row],[Designação]]=AQ502,"SIM","NÃO")</f>
        <v>SIM</v>
      </c>
      <c r="AQ502" s="38">
        <v>716001</v>
      </c>
      <c r="AR502">
        <v>50</v>
      </c>
      <c r="AS502">
        <v>60</v>
      </c>
      <c r="AT502">
        <v>61</v>
      </c>
      <c r="AU502">
        <v>69</v>
      </c>
      <c r="AV502">
        <v>42</v>
      </c>
      <c r="AW502">
        <v>193</v>
      </c>
      <c r="AX502">
        <v>160</v>
      </c>
      <c r="AY502">
        <v>147</v>
      </c>
      <c r="AZ502">
        <v>148</v>
      </c>
      <c r="BA502">
        <v>33</v>
      </c>
      <c r="BB502">
        <v>24</v>
      </c>
      <c r="BD502">
        <v>987</v>
      </c>
      <c r="BF502" t="str">
        <f t="shared" si="249"/>
        <v>sim</v>
      </c>
      <c r="BG502" s="38">
        <v>716001</v>
      </c>
      <c r="BH502">
        <v>2</v>
      </c>
      <c r="BI502">
        <v>2</v>
      </c>
      <c r="BJ502">
        <v>2</v>
      </c>
      <c r="BK502">
        <v>2</v>
      </c>
      <c r="BL502">
        <v>1</v>
      </c>
      <c r="BM502">
        <v>5</v>
      </c>
      <c r="BN502">
        <v>4</v>
      </c>
      <c r="BO502">
        <v>4</v>
      </c>
      <c r="BP502">
        <v>4</v>
      </c>
      <c r="BQ502">
        <v>1</v>
      </c>
      <c r="BR502">
        <v>1</v>
      </c>
      <c r="BT502">
        <v>28</v>
      </c>
    </row>
    <row r="503" spans="2:72" x14ac:dyDescent="0.25">
      <c r="B503" s="22">
        <v>7</v>
      </c>
      <c r="C503" s="23">
        <v>716002</v>
      </c>
      <c r="D503" s="24" t="s">
        <v>536</v>
      </c>
      <c r="E503" s="25">
        <f t="shared" si="219"/>
        <v>83</v>
      </c>
      <c r="F503" s="25">
        <f>Tabela4[[#This Row],[1º ano  LP]]</f>
        <v>83</v>
      </c>
      <c r="G503" s="27">
        <f t="shared" si="220"/>
        <v>6</v>
      </c>
      <c r="H503" s="27">
        <f>Tabela4[[#This Row],[1º ano - APLICADOR LP]]</f>
        <v>6</v>
      </c>
      <c r="I503" s="25">
        <f t="shared" si="221"/>
        <v>91</v>
      </c>
      <c r="J503" s="25">
        <f t="shared" si="222"/>
        <v>91</v>
      </c>
      <c r="K503" s="27">
        <f t="shared" si="223"/>
        <v>6</v>
      </c>
      <c r="L503" s="27">
        <f t="shared" si="224"/>
        <v>6</v>
      </c>
      <c r="M503" s="25">
        <f t="shared" si="225"/>
        <v>91</v>
      </c>
      <c r="N503" s="25">
        <f t="shared" si="226"/>
        <v>91</v>
      </c>
      <c r="O503" s="27">
        <f t="shared" si="227"/>
        <v>6</v>
      </c>
      <c r="P503" s="27">
        <f t="shared" si="228"/>
        <v>6</v>
      </c>
      <c r="Q503" s="25">
        <f t="shared" si="229"/>
        <v>88</v>
      </c>
      <c r="R503" s="25">
        <f t="shared" si="230"/>
        <v>88</v>
      </c>
      <c r="S503" s="25">
        <f t="shared" si="231"/>
        <v>96</v>
      </c>
      <c r="T503" s="25">
        <f t="shared" si="232"/>
        <v>96</v>
      </c>
      <c r="U503" s="25">
        <f t="shared" si="233"/>
        <v>0</v>
      </c>
      <c r="V503" s="25">
        <f t="shared" si="234"/>
        <v>0</v>
      </c>
      <c r="W503" s="25">
        <f t="shared" si="235"/>
        <v>0</v>
      </c>
      <c r="X503" s="25">
        <f t="shared" si="236"/>
        <v>0</v>
      </c>
      <c r="Y503" s="25">
        <f t="shared" si="237"/>
        <v>0</v>
      </c>
      <c r="Z503" s="25">
        <f t="shared" si="238"/>
        <v>0</v>
      </c>
      <c r="AA503" s="25">
        <f t="shared" si="239"/>
        <v>0</v>
      </c>
      <c r="AB503" s="25">
        <f t="shared" si="240"/>
        <v>0</v>
      </c>
      <c r="AC503" s="25">
        <f t="shared" si="241"/>
        <v>0</v>
      </c>
      <c r="AD503" s="25">
        <f t="shared" si="242"/>
        <v>0</v>
      </c>
      <c r="AE503" s="25">
        <f t="shared" si="243"/>
        <v>0</v>
      </c>
      <c r="AF503" s="27">
        <f t="shared" si="244"/>
        <v>0</v>
      </c>
      <c r="AG503" s="27">
        <f t="shared" si="245"/>
        <v>0</v>
      </c>
      <c r="AH503" s="27">
        <f t="shared" si="246"/>
        <v>0</v>
      </c>
      <c r="AI503" s="27">
        <f t="shared" si="247"/>
        <v>0</v>
      </c>
      <c r="AJ503" s="27">
        <f t="shared" si="248"/>
        <v>0</v>
      </c>
      <c r="AK503" s="26">
        <f>SUM(Tabela4[[#This Row],[1º ano  LP]:[Questionário Contextual Estudante]])</f>
        <v>934</v>
      </c>
      <c r="AM503">
        <f>IFERROR(IF(VLOOKUP(Tabela4[[#This Row],[Designação]],BW:BX,2,0)="SIM",SUM(AR503:AU503)+(4*(SUM(BH503:BK503))),0),0)</f>
        <v>0</v>
      </c>
      <c r="AN503">
        <f>IFERROR(IF(VLOOKUP(Tabela4[[#This Row],[Designação]],BW:BX,2,0)="SIM",SUM(AV503:BC503)+(4*(SUM(BL503:BS503))),0),0)</f>
        <v>0</v>
      </c>
      <c r="AO503">
        <f>IFERROR(VLOOKUP(Tabela4[[#This Row],[Designação]],BW:BX,2,0),0)</f>
        <v>0</v>
      </c>
      <c r="AP503" t="str">
        <f>IF(Tabela4[[#This Row],[Designação]]=AQ503,"SIM","NÃO")</f>
        <v>SIM</v>
      </c>
      <c r="AQ503" s="38">
        <v>716002</v>
      </c>
      <c r="AR503">
        <v>71</v>
      </c>
      <c r="AS503">
        <v>79</v>
      </c>
      <c r="AT503">
        <v>79</v>
      </c>
      <c r="AU503">
        <v>76</v>
      </c>
      <c r="AV503">
        <v>84</v>
      </c>
      <c r="BD503">
        <v>389</v>
      </c>
      <c r="BF503" t="str">
        <f t="shared" si="249"/>
        <v>sim</v>
      </c>
      <c r="BG503" s="38">
        <v>716002</v>
      </c>
      <c r="BH503">
        <v>3</v>
      </c>
      <c r="BI503">
        <v>3</v>
      </c>
      <c r="BJ503">
        <v>3</v>
      </c>
      <c r="BK503">
        <v>3</v>
      </c>
      <c r="BL503">
        <v>3</v>
      </c>
      <c r="BT503">
        <v>15</v>
      </c>
    </row>
    <row r="504" spans="2:72" x14ac:dyDescent="0.25">
      <c r="B504" s="22">
        <v>7</v>
      </c>
      <c r="C504" s="23">
        <v>716003</v>
      </c>
      <c r="D504" s="24" t="s">
        <v>537</v>
      </c>
      <c r="E504" s="25">
        <f t="shared" si="219"/>
        <v>0</v>
      </c>
      <c r="F504" s="25">
        <f>Tabela4[[#This Row],[1º ano  LP]]</f>
        <v>0</v>
      </c>
      <c r="G504" s="27">
        <f t="shared" si="220"/>
        <v>0</v>
      </c>
      <c r="H504" s="27">
        <f>Tabela4[[#This Row],[1º ano - APLICADOR LP]]</f>
        <v>0</v>
      </c>
      <c r="I504" s="25">
        <f t="shared" si="221"/>
        <v>0</v>
      </c>
      <c r="J504" s="25">
        <f t="shared" si="222"/>
        <v>0</v>
      </c>
      <c r="K504" s="27">
        <f t="shared" si="223"/>
        <v>0</v>
      </c>
      <c r="L504" s="27">
        <f t="shared" si="224"/>
        <v>0</v>
      </c>
      <c r="M504" s="25">
        <f t="shared" si="225"/>
        <v>0</v>
      </c>
      <c r="N504" s="25">
        <f t="shared" si="226"/>
        <v>0</v>
      </c>
      <c r="O504" s="27">
        <f t="shared" si="227"/>
        <v>0</v>
      </c>
      <c r="P504" s="27">
        <f t="shared" si="228"/>
        <v>0</v>
      </c>
      <c r="Q504" s="25">
        <f t="shared" si="229"/>
        <v>0</v>
      </c>
      <c r="R504" s="25">
        <f t="shared" si="230"/>
        <v>0</v>
      </c>
      <c r="S504" s="25">
        <f t="shared" si="231"/>
        <v>0</v>
      </c>
      <c r="T504" s="25">
        <f t="shared" si="232"/>
        <v>0</v>
      </c>
      <c r="U504" s="25">
        <f t="shared" si="233"/>
        <v>195</v>
      </c>
      <c r="V504" s="25">
        <f t="shared" si="234"/>
        <v>195</v>
      </c>
      <c r="W504" s="25">
        <f t="shared" si="235"/>
        <v>207</v>
      </c>
      <c r="X504" s="25">
        <f t="shared" si="236"/>
        <v>207</v>
      </c>
      <c r="Y504" s="25">
        <f t="shared" si="237"/>
        <v>219</v>
      </c>
      <c r="Z504" s="25">
        <f t="shared" si="238"/>
        <v>219</v>
      </c>
      <c r="AA504" s="25">
        <f t="shared" si="239"/>
        <v>140</v>
      </c>
      <c r="AB504" s="25">
        <f t="shared" si="240"/>
        <v>140</v>
      </c>
      <c r="AC504" s="25">
        <f t="shared" si="241"/>
        <v>0</v>
      </c>
      <c r="AD504" s="25">
        <f t="shared" si="242"/>
        <v>0</v>
      </c>
      <c r="AE504" s="25">
        <f t="shared" si="243"/>
        <v>53</v>
      </c>
      <c r="AF504" s="27">
        <f t="shared" si="244"/>
        <v>53</v>
      </c>
      <c r="AG504" s="27">
        <f t="shared" si="245"/>
        <v>0</v>
      </c>
      <c r="AH504" s="27">
        <f t="shared" si="246"/>
        <v>0</v>
      </c>
      <c r="AI504" s="27">
        <f t="shared" si="247"/>
        <v>0</v>
      </c>
      <c r="AJ504" s="27">
        <f t="shared" si="248"/>
        <v>814</v>
      </c>
      <c r="AK504" s="26">
        <f>SUM(Tabela4[[#This Row],[1º ano  LP]:[Questionário Contextual Estudante]])</f>
        <v>2442</v>
      </c>
      <c r="AM504">
        <f>IFERROR(IF(VLOOKUP(Tabela4[[#This Row],[Designação]],BW:BX,2,0)="SIM",SUM(AR504:AU504)+(4*(SUM(BH504:BK504))),0),0)</f>
        <v>0</v>
      </c>
      <c r="AN504">
        <f>IFERROR(IF(VLOOKUP(Tabela4[[#This Row],[Designação]],BW:BX,2,0)="SIM",SUM(AV504:BC504)+(4*(SUM(BL504:BS504))),0),0)</f>
        <v>814</v>
      </c>
      <c r="AO504" t="str">
        <f>IFERROR(VLOOKUP(Tabela4[[#This Row],[Designação]],BW:BX,2,0),0)</f>
        <v>SIM</v>
      </c>
      <c r="AP504" t="str">
        <f>IF(Tabela4[[#This Row],[Designação]]=AQ504,"SIM","NÃO")</f>
        <v>SIM</v>
      </c>
      <c r="AQ504" s="38">
        <v>716003</v>
      </c>
      <c r="AW504">
        <v>175</v>
      </c>
      <c r="AX504">
        <v>187</v>
      </c>
      <c r="AY504">
        <v>199</v>
      </c>
      <c r="AZ504">
        <v>128</v>
      </c>
      <c r="BB504">
        <v>45</v>
      </c>
      <c r="BD504">
        <v>734</v>
      </c>
      <c r="BF504" t="str">
        <f t="shared" si="249"/>
        <v>sim</v>
      </c>
      <c r="BG504" s="38">
        <v>716003</v>
      </c>
      <c r="BM504">
        <v>5</v>
      </c>
      <c r="BN504">
        <v>5</v>
      </c>
      <c r="BO504">
        <v>5</v>
      </c>
      <c r="BP504">
        <v>3</v>
      </c>
      <c r="BR504">
        <v>2</v>
      </c>
      <c r="BT504">
        <v>20</v>
      </c>
    </row>
    <row r="505" spans="2:72" x14ac:dyDescent="0.25">
      <c r="B505" s="22">
        <v>7</v>
      </c>
      <c r="C505" s="23">
        <v>716004</v>
      </c>
      <c r="D505" s="24" t="s">
        <v>538</v>
      </c>
      <c r="E505" s="25">
        <f t="shared" si="219"/>
        <v>132</v>
      </c>
      <c r="F505" s="25">
        <f>Tabela4[[#This Row],[1º ano  LP]]</f>
        <v>132</v>
      </c>
      <c r="G505" s="27">
        <f t="shared" si="220"/>
        <v>8</v>
      </c>
      <c r="H505" s="27">
        <f>Tabela4[[#This Row],[1º ano - APLICADOR LP]]</f>
        <v>8</v>
      </c>
      <c r="I505" s="25">
        <f t="shared" si="221"/>
        <v>188</v>
      </c>
      <c r="J505" s="25">
        <f t="shared" si="222"/>
        <v>188</v>
      </c>
      <c r="K505" s="27">
        <f t="shared" si="223"/>
        <v>12</v>
      </c>
      <c r="L505" s="27">
        <f t="shared" si="224"/>
        <v>12</v>
      </c>
      <c r="M505" s="25">
        <f t="shared" si="225"/>
        <v>189</v>
      </c>
      <c r="N505" s="25">
        <f t="shared" si="226"/>
        <v>189</v>
      </c>
      <c r="O505" s="27">
        <f t="shared" si="227"/>
        <v>12</v>
      </c>
      <c r="P505" s="27">
        <f t="shared" si="228"/>
        <v>12</v>
      </c>
      <c r="Q505" s="25">
        <f t="shared" si="229"/>
        <v>144</v>
      </c>
      <c r="R505" s="25">
        <f t="shared" si="230"/>
        <v>144</v>
      </c>
      <c r="S505" s="25">
        <f t="shared" si="231"/>
        <v>115</v>
      </c>
      <c r="T505" s="25">
        <f t="shared" si="232"/>
        <v>115</v>
      </c>
      <c r="U505" s="25">
        <f t="shared" si="233"/>
        <v>36</v>
      </c>
      <c r="V505" s="25">
        <f t="shared" si="234"/>
        <v>36</v>
      </c>
      <c r="W505" s="25">
        <f t="shared" si="235"/>
        <v>0</v>
      </c>
      <c r="X505" s="25">
        <f t="shared" si="236"/>
        <v>0</v>
      </c>
      <c r="Y505" s="25">
        <f t="shared" si="237"/>
        <v>0</v>
      </c>
      <c r="Z505" s="25">
        <f t="shared" si="238"/>
        <v>0</v>
      </c>
      <c r="AA505" s="25">
        <f t="shared" si="239"/>
        <v>0</v>
      </c>
      <c r="AB505" s="25">
        <f t="shared" si="240"/>
        <v>0</v>
      </c>
      <c r="AC505" s="25">
        <f t="shared" si="241"/>
        <v>0</v>
      </c>
      <c r="AD505" s="25">
        <f t="shared" si="242"/>
        <v>0</v>
      </c>
      <c r="AE505" s="25">
        <f t="shared" si="243"/>
        <v>0</v>
      </c>
      <c r="AF505" s="27">
        <f t="shared" si="244"/>
        <v>0</v>
      </c>
      <c r="AG505" s="27">
        <f t="shared" si="245"/>
        <v>0</v>
      </c>
      <c r="AH505" s="27">
        <f t="shared" si="246"/>
        <v>0</v>
      </c>
      <c r="AI505" s="27">
        <f t="shared" si="247"/>
        <v>653</v>
      </c>
      <c r="AJ505" s="27">
        <f t="shared" si="248"/>
        <v>151</v>
      </c>
      <c r="AK505" s="26">
        <f>SUM(Tabela4[[#This Row],[1º ano  LP]:[Questionário Contextual Estudante]])</f>
        <v>2476</v>
      </c>
      <c r="AM505">
        <f>IFERROR(IF(VLOOKUP(Tabela4[[#This Row],[Designação]],BW:BX,2,0)="SIM",SUM(AR505:AU505)+(4*(SUM(BH505:BK505))),0),0)</f>
        <v>653</v>
      </c>
      <c r="AN505">
        <f>IFERROR(IF(VLOOKUP(Tabela4[[#This Row],[Designação]],BW:BX,2,0)="SIM",SUM(AV505:BC505)+(4*(SUM(BL505:BS505))),0),0)</f>
        <v>151</v>
      </c>
      <c r="AO505" t="str">
        <f>IFERROR(VLOOKUP(Tabela4[[#This Row],[Designação]],BW:BX,2,0),0)</f>
        <v>SIM</v>
      </c>
      <c r="AP505" t="str">
        <f>IF(Tabela4[[#This Row],[Designação]]=AQ505,"SIM","NÃO")</f>
        <v>SIM</v>
      </c>
      <c r="AQ505" s="38">
        <v>716004</v>
      </c>
      <c r="AR505">
        <v>116</v>
      </c>
      <c r="AS505">
        <v>164</v>
      </c>
      <c r="AT505">
        <v>165</v>
      </c>
      <c r="AU505">
        <v>128</v>
      </c>
      <c r="AV505">
        <v>103</v>
      </c>
      <c r="AW505">
        <v>32</v>
      </c>
      <c r="BD505">
        <v>708</v>
      </c>
      <c r="BF505" t="str">
        <f t="shared" si="249"/>
        <v>sim</v>
      </c>
      <c r="BG505" s="38">
        <v>716004</v>
      </c>
      <c r="BH505">
        <v>4</v>
      </c>
      <c r="BI505">
        <v>6</v>
      </c>
      <c r="BJ505">
        <v>6</v>
      </c>
      <c r="BK505">
        <v>4</v>
      </c>
      <c r="BL505">
        <v>3</v>
      </c>
      <c r="BM505">
        <v>1</v>
      </c>
      <c r="BT505">
        <v>24</v>
      </c>
    </row>
    <row r="506" spans="2:72" x14ac:dyDescent="0.25">
      <c r="B506" s="22">
        <v>7</v>
      </c>
      <c r="C506" s="23">
        <v>716005</v>
      </c>
      <c r="D506" s="24" t="s">
        <v>539</v>
      </c>
      <c r="E506" s="25">
        <f t="shared" si="219"/>
        <v>109</v>
      </c>
      <c r="F506" s="25">
        <f>Tabela4[[#This Row],[1º ano  LP]]</f>
        <v>109</v>
      </c>
      <c r="G506" s="27">
        <f t="shared" si="220"/>
        <v>6</v>
      </c>
      <c r="H506" s="27">
        <f>Tabela4[[#This Row],[1º ano - APLICADOR LP]]</f>
        <v>6</v>
      </c>
      <c r="I506" s="25">
        <f t="shared" si="221"/>
        <v>134</v>
      </c>
      <c r="J506" s="25">
        <f t="shared" si="222"/>
        <v>134</v>
      </c>
      <c r="K506" s="27">
        <f t="shared" si="223"/>
        <v>8</v>
      </c>
      <c r="L506" s="27">
        <f t="shared" si="224"/>
        <v>8</v>
      </c>
      <c r="M506" s="25">
        <f t="shared" si="225"/>
        <v>102</v>
      </c>
      <c r="N506" s="25">
        <f t="shared" si="226"/>
        <v>102</v>
      </c>
      <c r="O506" s="27">
        <f t="shared" si="227"/>
        <v>6</v>
      </c>
      <c r="P506" s="27">
        <f t="shared" si="228"/>
        <v>6</v>
      </c>
      <c r="Q506" s="25">
        <f t="shared" si="229"/>
        <v>139</v>
      </c>
      <c r="R506" s="25">
        <f t="shared" si="230"/>
        <v>139</v>
      </c>
      <c r="S506" s="25">
        <f t="shared" si="231"/>
        <v>110</v>
      </c>
      <c r="T506" s="25">
        <f t="shared" si="232"/>
        <v>110</v>
      </c>
      <c r="U506" s="25">
        <f t="shared" si="233"/>
        <v>119</v>
      </c>
      <c r="V506" s="25">
        <f t="shared" si="234"/>
        <v>119</v>
      </c>
      <c r="W506" s="25">
        <f t="shared" si="235"/>
        <v>0</v>
      </c>
      <c r="X506" s="25">
        <f t="shared" si="236"/>
        <v>0</v>
      </c>
      <c r="Y506" s="25">
        <f t="shared" si="237"/>
        <v>0</v>
      </c>
      <c r="Z506" s="25">
        <f t="shared" si="238"/>
        <v>0</v>
      </c>
      <c r="AA506" s="25">
        <f t="shared" si="239"/>
        <v>0</v>
      </c>
      <c r="AB506" s="25">
        <f t="shared" si="240"/>
        <v>0</v>
      </c>
      <c r="AC506" s="25">
        <f t="shared" si="241"/>
        <v>0</v>
      </c>
      <c r="AD506" s="25">
        <f t="shared" si="242"/>
        <v>0</v>
      </c>
      <c r="AE506" s="25">
        <f t="shared" si="243"/>
        <v>0</v>
      </c>
      <c r="AF506" s="27">
        <f t="shared" si="244"/>
        <v>0</v>
      </c>
      <c r="AG506" s="27">
        <f t="shared" si="245"/>
        <v>0</v>
      </c>
      <c r="AH506" s="27">
        <f t="shared" si="246"/>
        <v>0</v>
      </c>
      <c r="AI506" s="27">
        <f t="shared" si="247"/>
        <v>484</v>
      </c>
      <c r="AJ506" s="27">
        <f t="shared" si="248"/>
        <v>229</v>
      </c>
      <c r="AK506" s="26">
        <f>SUM(Tabela4[[#This Row],[1º ano  LP]:[Questionário Contextual Estudante]])</f>
        <v>2179</v>
      </c>
      <c r="AM506">
        <f>IFERROR(IF(VLOOKUP(Tabela4[[#This Row],[Designação]],BW:BX,2,0)="SIM",SUM(AR506:AU506)+(4*(SUM(BH506:BK506))),0),0)</f>
        <v>484</v>
      </c>
      <c r="AN506">
        <f>IFERROR(IF(VLOOKUP(Tabela4[[#This Row],[Designação]],BW:BX,2,0)="SIM",SUM(AV506:BC506)+(4*(SUM(BL506:BS506))),0),0)</f>
        <v>229</v>
      </c>
      <c r="AO506" t="str">
        <f>IFERROR(VLOOKUP(Tabela4[[#This Row],[Designação]],BW:BX,2,0),0)</f>
        <v>SIM</v>
      </c>
      <c r="AP506" t="str">
        <f>IF(Tabela4[[#This Row],[Designação]]=AQ506,"SIM","NÃO")</f>
        <v>SIM</v>
      </c>
      <c r="AQ506" s="38">
        <v>716005</v>
      </c>
      <c r="AR506">
        <v>97</v>
      </c>
      <c r="AS506">
        <v>118</v>
      </c>
      <c r="AT506">
        <v>90</v>
      </c>
      <c r="AU506">
        <v>123</v>
      </c>
      <c r="AV506">
        <v>98</v>
      </c>
      <c r="AW506">
        <v>107</v>
      </c>
      <c r="BD506">
        <v>633</v>
      </c>
      <c r="BF506" t="str">
        <f t="shared" si="249"/>
        <v>sim</v>
      </c>
      <c r="BG506" s="38">
        <v>716005</v>
      </c>
      <c r="BH506">
        <v>3</v>
      </c>
      <c r="BI506">
        <v>4</v>
      </c>
      <c r="BJ506">
        <v>3</v>
      </c>
      <c r="BK506">
        <v>4</v>
      </c>
      <c r="BL506">
        <v>3</v>
      </c>
      <c r="BM506">
        <v>3</v>
      </c>
      <c r="BT506">
        <v>20</v>
      </c>
    </row>
    <row r="507" spans="2:72" x14ac:dyDescent="0.25">
      <c r="B507" s="22">
        <v>7</v>
      </c>
      <c r="C507" s="23">
        <v>716006</v>
      </c>
      <c r="D507" s="24" t="s">
        <v>540</v>
      </c>
      <c r="E507" s="25">
        <f t="shared" si="219"/>
        <v>64</v>
      </c>
      <c r="F507" s="25">
        <f>Tabela4[[#This Row],[1º ano  LP]]</f>
        <v>64</v>
      </c>
      <c r="G507" s="27">
        <f t="shared" si="220"/>
        <v>4</v>
      </c>
      <c r="H507" s="27">
        <f>Tabela4[[#This Row],[1º ano - APLICADOR LP]]</f>
        <v>4</v>
      </c>
      <c r="I507" s="25">
        <f t="shared" si="221"/>
        <v>98</v>
      </c>
      <c r="J507" s="25">
        <f t="shared" si="222"/>
        <v>98</v>
      </c>
      <c r="K507" s="27">
        <f t="shared" si="223"/>
        <v>6</v>
      </c>
      <c r="L507" s="27">
        <f t="shared" si="224"/>
        <v>6</v>
      </c>
      <c r="M507" s="25">
        <f t="shared" si="225"/>
        <v>74</v>
      </c>
      <c r="N507" s="25">
        <f t="shared" si="226"/>
        <v>74</v>
      </c>
      <c r="O507" s="27">
        <f t="shared" si="227"/>
        <v>4</v>
      </c>
      <c r="P507" s="27">
        <f t="shared" si="228"/>
        <v>4</v>
      </c>
      <c r="Q507" s="25">
        <f t="shared" si="229"/>
        <v>112</v>
      </c>
      <c r="R507" s="25">
        <f t="shared" si="230"/>
        <v>112</v>
      </c>
      <c r="S507" s="25">
        <f t="shared" si="231"/>
        <v>84</v>
      </c>
      <c r="T507" s="25">
        <f t="shared" si="232"/>
        <v>84</v>
      </c>
      <c r="U507" s="25">
        <f t="shared" si="233"/>
        <v>72</v>
      </c>
      <c r="V507" s="25">
        <f t="shared" si="234"/>
        <v>72</v>
      </c>
      <c r="W507" s="25">
        <f t="shared" si="235"/>
        <v>0</v>
      </c>
      <c r="X507" s="25">
        <f t="shared" si="236"/>
        <v>0</v>
      </c>
      <c r="Y507" s="25">
        <f t="shared" si="237"/>
        <v>0</v>
      </c>
      <c r="Z507" s="25">
        <f t="shared" si="238"/>
        <v>0</v>
      </c>
      <c r="AA507" s="25">
        <f t="shared" si="239"/>
        <v>0</v>
      </c>
      <c r="AB507" s="25">
        <f t="shared" si="240"/>
        <v>0</v>
      </c>
      <c r="AC507" s="25">
        <f t="shared" si="241"/>
        <v>0</v>
      </c>
      <c r="AD507" s="25">
        <f t="shared" si="242"/>
        <v>0</v>
      </c>
      <c r="AE507" s="25">
        <f t="shared" si="243"/>
        <v>0</v>
      </c>
      <c r="AF507" s="27">
        <f t="shared" si="244"/>
        <v>0</v>
      </c>
      <c r="AG507" s="27">
        <f t="shared" si="245"/>
        <v>0</v>
      </c>
      <c r="AH507" s="27">
        <f t="shared" si="246"/>
        <v>0</v>
      </c>
      <c r="AI507" s="27">
        <f t="shared" si="247"/>
        <v>0</v>
      </c>
      <c r="AJ507" s="27">
        <f t="shared" si="248"/>
        <v>0</v>
      </c>
      <c r="AK507" s="29">
        <f>SUM(Tabela4[[#This Row],[1º ano  LP]:[Questionário Contextual Estudante]])</f>
        <v>1036</v>
      </c>
      <c r="AM507">
        <f>IFERROR(IF(VLOOKUP(Tabela4[[#This Row],[Designação]],BW:BX,2,0)="SIM",SUM(AR507:AU507)+(4*(SUM(BH507:BK507))),0),0)</f>
        <v>0</v>
      </c>
      <c r="AN507">
        <f>IFERROR(IF(VLOOKUP(Tabela4[[#This Row],[Designação]],BW:BX,2,0)="SIM",SUM(AV507:BC507)+(4*(SUM(BL507:BS507))),0),0)</f>
        <v>0</v>
      </c>
      <c r="AO507">
        <f>IFERROR(VLOOKUP(Tabela4[[#This Row],[Designação]],BW:BX,2,0),0)</f>
        <v>0</v>
      </c>
      <c r="AP507" t="str">
        <f>IF(Tabela4[[#This Row],[Designação]]=AQ507,"SIM","NÃO")</f>
        <v>SIM</v>
      </c>
      <c r="AQ507" s="38">
        <v>716006</v>
      </c>
      <c r="AR507">
        <v>56</v>
      </c>
      <c r="AS507">
        <v>86</v>
      </c>
      <c r="AT507">
        <v>66</v>
      </c>
      <c r="AU507">
        <v>100</v>
      </c>
      <c r="AV507">
        <v>76</v>
      </c>
      <c r="AW507">
        <v>64</v>
      </c>
      <c r="BD507">
        <v>448</v>
      </c>
      <c r="BF507" t="str">
        <f t="shared" si="249"/>
        <v>sim</v>
      </c>
      <c r="BG507" s="38">
        <v>716006</v>
      </c>
      <c r="BH507">
        <v>2</v>
      </c>
      <c r="BI507">
        <v>3</v>
      </c>
      <c r="BJ507">
        <v>2</v>
      </c>
      <c r="BK507">
        <v>3</v>
      </c>
      <c r="BL507">
        <v>2</v>
      </c>
      <c r="BM507">
        <v>2</v>
      </c>
      <c r="BT507">
        <v>14</v>
      </c>
    </row>
    <row r="508" spans="2:72" x14ac:dyDescent="0.25">
      <c r="B508" s="22">
        <v>7</v>
      </c>
      <c r="C508" s="23">
        <v>716007</v>
      </c>
      <c r="D508" s="24" t="s">
        <v>541</v>
      </c>
      <c r="E508" s="25">
        <f t="shared" si="219"/>
        <v>0</v>
      </c>
      <c r="F508" s="25">
        <f>Tabela4[[#This Row],[1º ano  LP]]</f>
        <v>0</v>
      </c>
      <c r="G508" s="27">
        <f t="shared" si="220"/>
        <v>0</v>
      </c>
      <c r="H508" s="27">
        <f>Tabela4[[#This Row],[1º ano - APLICADOR LP]]</f>
        <v>0</v>
      </c>
      <c r="I508" s="25">
        <f t="shared" si="221"/>
        <v>0</v>
      </c>
      <c r="J508" s="25">
        <f t="shared" si="222"/>
        <v>0</v>
      </c>
      <c r="K508" s="27">
        <f t="shared" si="223"/>
        <v>0</v>
      </c>
      <c r="L508" s="27">
        <f t="shared" si="224"/>
        <v>0</v>
      </c>
      <c r="M508" s="25">
        <f t="shared" si="225"/>
        <v>0</v>
      </c>
      <c r="N508" s="25">
        <f t="shared" si="226"/>
        <v>0</v>
      </c>
      <c r="O508" s="27">
        <f t="shared" si="227"/>
        <v>0</v>
      </c>
      <c r="P508" s="27">
        <f t="shared" si="228"/>
        <v>0</v>
      </c>
      <c r="Q508" s="25">
        <f t="shared" si="229"/>
        <v>0</v>
      </c>
      <c r="R508" s="25">
        <f t="shared" si="230"/>
        <v>0</v>
      </c>
      <c r="S508" s="25">
        <f t="shared" si="231"/>
        <v>0</v>
      </c>
      <c r="T508" s="25">
        <f t="shared" si="232"/>
        <v>0</v>
      </c>
      <c r="U508" s="25">
        <f t="shared" si="233"/>
        <v>77</v>
      </c>
      <c r="V508" s="25">
        <f t="shared" si="234"/>
        <v>77</v>
      </c>
      <c r="W508" s="25">
        <f t="shared" si="235"/>
        <v>174</v>
      </c>
      <c r="X508" s="25">
        <f t="shared" si="236"/>
        <v>174</v>
      </c>
      <c r="Y508" s="25">
        <f t="shared" si="237"/>
        <v>213</v>
      </c>
      <c r="Z508" s="25">
        <f t="shared" si="238"/>
        <v>213</v>
      </c>
      <c r="AA508" s="25">
        <f t="shared" si="239"/>
        <v>165</v>
      </c>
      <c r="AB508" s="25">
        <f t="shared" si="240"/>
        <v>165</v>
      </c>
      <c r="AC508" s="25">
        <f t="shared" si="241"/>
        <v>0</v>
      </c>
      <c r="AD508" s="25">
        <f t="shared" si="242"/>
        <v>0</v>
      </c>
      <c r="AE508" s="25">
        <f t="shared" si="243"/>
        <v>0</v>
      </c>
      <c r="AF508" s="27">
        <f t="shared" si="244"/>
        <v>0</v>
      </c>
      <c r="AG508" s="27">
        <f t="shared" si="245"/>
        <v>0</v>
      </c>
      <c r="AH508" s="27">
        <f t="shared" si="246"/>
        <v>0</v>
      </c>
      <c r="AI508" s="27">
        <f t="shared" si="247"/>
        <v>0</v>
      </c>
      <c r="AJ508" s="27">
        <f t="shared" si="248"/>
        <v>0</v>
      </c>
      <c r="AK508" s="26">
        <f>SUM(Tabela4[[#This Row],[1º ano  LP]:[Questionário Contextual Estudante]])</f>
        <v>1258</v>
      </c>
      <c r="AM508">
        <f>IFERROR(IF(VLOOKUP(Tabela4[[#This Row],[Designação]],BW:BX,2,0)="SIM",SUM(AR508:AU508)+(4*(SUM(BH508:BK508))),0),0)</f>
        <v>0</v>
      </c>
      <c r="AN508">
        <f>IFERROR(IF(VLOOKUP(Tabela4[[#This Row],[Designação]],BW:BX,2,0)="SIM",SUM(AV508:BC508)+(4*(SUM(BL508:BS508))),0),0)</f>
        <v>0</v>
      </c>
      <c r="AO508">
        <f>IFERROR(VLOOKUP(Tabela4[[#This Row],[Designação]],BW:BX,2,0),0)</f>
        <v>0</v>
      </c>
      <c r="AP508" t="str">
        <f>IF(Tabela4[[#This Row],[Designação]]=AQ508,"SIM","NÃO")</f>
        <v>SIM</v>
      </c>
      <c r="AQ508" s="38">
        <v>716007</v>
      </c>
      <c r="AW508">
        <v>69</v>
      </c>
      <c r="AX508">
        <v>158</v>
      </c>
      <c r="AY508">
        <v>193</v>
      </c>
      <c r="AZ508">
        <v>149</v>
      </c>
      <c r="BD508">
        <v>569</v>
      </c>
      <c r="BF508" t="str">
        <f t="shared" si="249"/>
        <v>sim</v>
      </c>
      <c r="BG508" s="38">
        <v>716007</v>
      </c>
      <c r="BM508">
        <v>2</v>
      </c>
      <c r="BN508">
        <v>4</v>
      </c>
      <c r="BO508">
        <v>5</v>
      </c>
      <c r="BP508">
        <v>4</v>
      </c>
      <c r="BT508">
        <v>15</v>
      </c>
    </row>
    <row r="509" spans="2:72" x14ac:dyDescent="0.25">
      <c r="B509" s="22">
        <v>7</v>
      </c>
      <c r="C509" s="23">
        <v>716008</v>
      </c>
      <c r="D509" s="24" t="s">
        <v>542</v>
      </c>
      <c r="E509" s="25">
        <f t="shared" si="219"/>
        <v>33</v>
      </c>
      <c r="F509" s="25">
        <f>Tabela4[[#This Row],[1º ano  LP]]</f>
        <v>33</v>
      </c>
      <c r="G509" s="27">
        <f t="shared" si="220"/>
        <v>2</v>
      </c>
      <c r="H509" s="27">
        <f>Tabela4[[#This Row],[1º ano - APLICADOR LP]]</f>
        <v>2</v>
      </c>
      <c r="I509" s="25">
        <f t="shared" si="221"/>
        <v>36</v>
      </c>
      <c r="J509" s="25">
        <f t="shared" si="222"/>
        <v>36</v>
      </c>
      <c r="K509" s="27">
        <f t="shared" si="223"/>
        <v>2</v>
      </c>
      <c r="L509" s="27">
        <f t="shared" si="224"/>
        <v>2</v>
      </c>
      <c r="M509" s="25">
        <f t="shared" si="225"/>
        <v>69</v>
      </c>
      <c r="N509" s="25">
        <f t="shared" si="226"/>
        <v>69</v>
      </c>
      <c r="O509" s="27">
        <f t="shared" si="227"/>
        <v>4</v>
      </c>
      <c r="P509" s="27">
        <f t="shared" si="228"/>
        <v>4</v>
      </c>
      <c r="Q509" s="25">
        <f t="shared" si="229"/>
        <v>74</v>
      </c>
      <c r="R509" s="25">
        <f t="shared" si="230"/>
        <v>74</v>
      </c>
      <c r="S509" s="25">
        <f t="shared" si="231"/>
        <v>141</v>
      </c>
      <c r="T509" s="25">
        <f t="shared" si="232"/>
        <v>141</v>
      </c>
      <c r="U509" s="25">
        <f t="shared" si="233"/>
        <v>0</v>
      </c>
      <c r="V509" s="25">
        <f t="shared" si="234"/>
        <v>0</v>
      </c>
      <c r="W509" s="25">
        <f t="shared" si="235"/>
        <v>0</v>
      </c>
      <c r="X509" s="25">
        <f t="shared" si="236"/>
        <v>0</v>
      </c>
      <c r="Y509" s="25">
        <f t="shared" si="237"/>
        <v>0</v>
      </c>
      <c r="Z509" s="25">
        <f t="shared" si="238"/>
        <v>0</v>
      </c>
      <c r="AA509" s="25">
        <f t="shared" si="239"/>
        <v>0</v>
      </c>
      <c r="AB509" s="25">
        <f t="shared" si="240"/>
        <v>0</v>
      </c>
      <c r="AC509" s="25">
        <f t="shared" si="241"/>
        <v>0</v>
      </c>
      <c r="AD509" s="25">
        <f t="shared" si="242"/>
        <v>0</v>
      </c>
      <c r="AE509" s="25">
        <f t="shared" si="243"/>
        <v>0</v>
      </c>
      <c r="AF509" s="27">
        <f t="shared" si="244"/>
        <v>0</v>
      </c>
      <c r="AG509" s="27">
        <f t="shared" si="245"/>
        <v>0</v>
      </c>
      <c r="AH509" s="27">
        <f t="shared" si="246"/>
        <v>0</v>
      </c>
      <c r="AI509" s="27">
        <f t="shared" si="247"/>
        <v>0</v>
      </c>
      <c r="AJ509" s="27">
        <f t="shared" si="248"/>
        <v>0</v>
      </c>
      <c r="AK509" s="26">
        <f>SUM(Tabela4[[#This Row],[1º ano  LP]:[Questionário Contextual Estudante]])</f>
        <v>722</v>
      </c>
      <c r="AM509">
        <f>IFERROR(IF(VLOOKUP(Tabela4[[#This Row],[Designação]],BW:BX,2,0)="SIM",SUM(AR509:AU509)+(4*(SUM(BH509:BK509))),0),0)</f>
        <v>0</v>
      </c>
      <c r="AN509">
        <f>IFERROR(IF(VLOOKUP(Tabela4[[#This Row],[Designação]],BW:BX,2,0)="SIM",SUM(AV509:BC509)+(4*(SUM(BL509:BS509))),0),0)</f>
        <v>0</v>
      </c>
      <c r="AO509">
        <f>IFERROR(VLOOKUP(Tabela4[[#This Row],[Designação]],BW:BX,2,0),0)</f>
        <v>0</v>
      </c>
      <c r="AP509" t="str">
        <f>IF(Tabela4[[#This Row],[Designação]]=AQ509,"SIM","NÃO")</f>
        <v>SIM</v>
      </c>
      <c r="AQ509" s="38">
        <v>716008</v>
      </c>
      <c r="AR509">
        <v>29</v>
      </c>
      <c r="AS509">
        <v>32</v>
      </c>
      <c r="AT509">
        <v>61</v>
      </c>
      <c r="AU509">
        <v>66</v>
      </c>
      <c r="AV509">
        <v>125</v>
      </c>
      <c r="BD509">
        <v>313</v>
      </c>
      <c r="BF509" t="str">
        <f t="shared" si="249"/>
        <v>sim</v>
      </c>
      <c r="BG509" s="38">
        <v>716008</v>
      </c>
      <c r="BH509">
        <v>1</v>
      </c>
      <c r="BI509">
        <v>1</v>
      </c>
      <c r="BJ509">
        <v>2</v>
      </c>
      <c r="BK509">
        <v>2</v>
      </c>
      <c r="BL509">
        <v>4</v>
      </c>
      <c r="BT509">
        <v>10</v>
      </c>
    </row>
    <row r="510" spans="2:72" x14ac:dyDescent="0.25">
      <c r="B510" s="22">
        <v>7</v>
      </c>
      <c r="C510" s="23">
        <v>716009</v>
      </c>
      <c r="D510" s="24" t="s">
        <v>543</v>
      </c>
      <c r="E510" s="25">
        <f t="shared" si="219"/>
        <v>55</v>
      </c>
      <c r="F510" s="25">
        <f>Tabela4[[#This Row],[1º ano  LP]]</f>
        <v>55</v>
      </c>
      <c r="G510" s="27">
        <f t="shared" si="220"/>
        <v>4</v>
      </c>
      <c r="H510" s="27">
        <f>Tabela4[[#This Row],[1º ano - APLICADOR LP]]</f>
        <v>4</v>
      </c>
      <c r="I510" s="25">
        <f t="shared" si="221"/>
        <v>67</v>
      </c>
      <c r="J510" s="25">
        <f t="shared" si="222"/>
        <v>67</v>
      </c>
      <c r="K510" s="27">
        <f t="shared" si="223"/>
        <v>4</v>
      </c>
      <c r="L510" s="27">
        <f t="shared" si="224"/>
        <v>4</v>
      </c>
      <c r="M510" s="25">
        <f t="shared" si="225"/>
        <v>96</v>
      </c>
      <c r="N510" s="25">
        <f t="shared" si="226"/>
        <v>96</v>
      </c>
      <c r="O510" s="27">
        <f t="shared" si="227"/>
        <v>6</v>
      </c>
      <c r="P510" s="27">
        <f t="shared" si="228"/>
        <v>6</v>
      </c>
      <c r="Q510" s="25">
        <f t="shared" si="229"/>
        <v>59</v>
      </c>
      <c r="R510" s="25">
        <f t="shared" si="230"/>
        <v>59</v>
      </c>
      <c r="S510" s="25">
        <f t="shared" si="231"/>
        <v>80</v>
      </c>
      <c r="T510" s="25">
        <f t="shared" si="232"/>
        <v>80</v>
      </c>
      <c r="U510" s="25">
        <f t="shared" si="233"/>
        <v>0</v>
      </c>
      <c r="V510" s="25">
        <f t="shared" si="234"/>
        <v>0</v>
      </c>
      <c r="W510" s="25">
        <f t="shared" si="235"/>
        <v>0</v>
      </c>
      <c r="X510" s="25">
        <f t="shared" si="236"/>
        <v>0</v>
      </c>
      <c r="Y510" s="25">
        <f t="shared" si="237"/>
        <v>0</v>
      </c>
      <c r="Z510" s="25">
        <f t="shared" si="238"/>
        <v>0</v>
      </c>
      <c r="AA510" s="25">
        <f t="shared" si="239"/>
        <v>0</v>
      </c>
      <c r="AB510" s="25">
        <f t="shared" si="240"/>
        <v>0</v>
      </c>
      <c r="AC510" s="25">
        <f t="shared" si="241"/>
        <v>0</v>
      </c>
      <c r="AD510" s="25">
        <f t="shared" si="242"/>
        <v>0</v>
      </c>
      <c r="AE510" s="25">
        <f t="shared" si="243"/>
        <v>0</v>
      </c>
      <c r="AF510" s="27">
        <f t="shared" si="244"/>
        <v>0</v>
      </c>
      <c r="AG510" s="27">
        <f t="shared" si="245"/>
        <v>0</v>
      </c>
      <c r="AH510" s="27">
        <f t="shared" si="246"/>
        <v>0</v>
      </c>
      <c r="AI510" s="27">
        <f t="shared" si="247"/>
        <v>277</v>
      </c>
      <c r="AJ510" s="27">
        <f t="shared" si="248"/>
        <v>80</v>
      </c>
      <c r="AK510" s="26">
        <f>SUM(Tabela4[[#This Row],[1º ano  LP]:[Questionário Contextual Estudante]])</f>
        <v>1099</v>
      </c>
      <c r="AM510">
        <f>IFERROR(IF(VLOOKUP(Tabela4[[#This Row],[Designação]],BW:BX,2,0)="SIM",SUM(AR510:AU510)+(4*(SUM(BH510:BK510))),0),0)</f>
        <v>277</v>
      </c>
      <c r="AN510">
        <f>IFERROR(IF(VLOOKUP(Tabela4[[#This Row],[Designação]],BW:BX,2,0)="SIM",SUM(AV510:BC510)+(4*(SUM(BL510:BS510))),0),0)</f>
        <v>80</v>
      </c>
      <c r="AO510" t="str">
        <f>IFERROR(VLOOKUP(Tabela4[[#This Row],[Designação]],BW:BX,2,0),0)</f>
        <v>SIM</v>
      </c>
      <c r="AP510" t="str">
        <f>IF(Tabela4[[#This Row],[Designação]]=AQ510,"SIM","NÃO")</f>
        <v>SIM</v>
      </c>
      <c r="AQ510" s="38">
        <v>716009</v>
      </c>
      <c r="AR510">
        <v>47</v>
      </c>
      <c r="AS510">
        <v>59</v>
      </c>
      <c r="AT510">
        <v>84</v>
      </c>
      <c r="AU510">
        <v>51</v>
      </c>
      <c r="AV510">
        <v>68</v>
      </c>
      <c r="BD510">
        <v>309</v>
      </c>
      <c r="BF510" t="str">
        <f t="shared" si="249"/>
        <v>sim</v>
      </c>
      <c r="BG510" s="38">
        <v>716009</v>
      </c>
      <c r="BH510">
        <v>2</v>
      </c>
      <c r="BI510">
        <v>2</v>
      </c>
      <c r="BJ510">
        <v>3</v>
      </c>
      <c r="BK510">
        <v>2</v>
      </c>
      <c r="BL510">
        <v>3</v>
      </c>
      <c r="BT510">
        <v>12</v>
      </c>
    </row>
    <row r="511" spans="2:72" x14ac:dyDescent="0.25">
      <c r="B511" s="22">
        <v>7</v>
      </c>
      <c r="C511" s="23">
        <v>716010</v>
      </c>
      <c r="D511" s="24" t="s">
        <v>544</v>
      </c>
      <c r="E511" s="25">
        <f t="shared" si="219"/>
        <v>133</v>
      </c>
      <c r="F511" s="25">
        <f>Tabela4[[#This Row],[1º ano  LP]]</f>
        <v>133</v>
      </c>
      <c r="G511" s="27">
        <f t="shared" si="220"/>
        <v>8</v>
      </c>
      <c r="H511" s="27">
        <f>Tabela4[[#This Row],[1º ano - APLICADOR LP]]</f>
        <v>8</v>
      </c>
      <c r="I511" s="25">
        <f t="shared" si="221"/>
        <v>140</v>
      </c>
      <c r="J511" s="25">
        <f t="shared" si="222"/>
        <v>140</v>
      </c>
      <c r="K511" s="27">
        <f t="shared" si="223"/>
        <v>8</v>
      </c>
      <c r="L511" s="27">
        <f t="shared" si="224"/>
        <v>8</v>
      </c>
      <c r="M511" s="25">
        <f t="shared" si="225"/>
        <v>138</v>
      </c>
      <c r="N511" s="25">
        <f t="shared" si="226"/>
        <v>138</v>
      </c>
      <c r="O511" s="27">
        <f t="shared" si="227"/>
        <v>8</v>
      </c>
      <c r="P511" s="27">
        <f t="shared" si="228"/>
        <v>8</v>
      </c>
      <c r="Q511" s="25">
        <f t="shared" si="229"/>
        <v>143</v>
      </c>
      <c r="R511" s="25">
        <f t="shared" si="230"/>
        <v>143</v>
      </c>
      <c r="S511" s="25">
        <f t="shared" si="231"/>
        <v>84</v>
      </c>
      <c r="T511" s="25">
        <f t="shared" si="232"/>
        <v>84</v>
      </c>
      <c r="U511" s="25">
        <f t="shared" si="233"/>
        <v>71</v>
      </c>
      <c r="V511" s="25">
        <f t="shared" si="234"/>
        <v>71</v>
      </c>
      <c r="W511" s="25">
        <f t="shared" si="235"/>
        <v>0</v>
      </c>
      <c r="X511" s="25">
        <f t="shared" si="236"/>
        <v>0</v>
      </c>
      <c r="Y511" s="25">
        <f t="shared" si="237"/>
        <v>0</v>
      </c>
      <c r="Z511" s="25">
        <f t="shared" si="238"/>
        <v>0</v>
      </c>
      <c r="AA511" s="25">
        <f t="shared" si="239"/>
        <v>0</v>
      </c>
      <c r="AB511" s="25">
        <f t="shared" si="240"/>
        <v>0</v>
      </c>
      <c r="AC511" s="25">
        <f t="shared" si="241"/>
        <v>0</v>
      </c>
      <c r="AD511" s="25">
        <f t="shared" si="242"/>
        <v>0</v>
      </c>
      <c r="AE511" s="25">
        <f t="shared" si="243"/>
        <v>0</v>
      </c>
      <c r="AF511" s="27">
        <f t="shared" si="244"/>
        <v>0</v>
      </c>
      <c r="AG511" s="27">
        <f t="shared" si="245"/>
        <v>0</v>
      </c>
      <c r="AH511" s="27">
        <f t="shared" si="246"/>
        <v>0</v>
      </c>
      <c r="AI511" s="27">
        <f t="shared" si="247"/>
        <v>0</v>
      </c>
      <c r="AJ511" s="27">
        <f t="shared" si="248"/>
        <v>0</v>
      </c>
      <c r="AK511" s="26">
        <f>SUM(Tabela4[[#This Row],[1º ano  LP]:[Questionário Contextual Estudante]])</f>
        <v>1466</v>
      </c>
      <c r="AM511">
        <f>IFERROR(IF(VLOOKUP(Tabela4[[#This Row],[Designação]],BW:BX,2,0)="SIM",SUM(AR511:AU511)+(4*(SUM(BH511:BK511))),0),0)</f>
        <v>0</v>
      </c>
      <c r="AN511">
        <f>IFERROR(IF(VLOOKUP(Tabela4[[#This Row],[Designação]],BW:BX,2,0)="SIM",SUM(AV511:BC511)+(4*(SUM(BL511:BS511))),0),0)</f>
        <v>0</v>
      </c>
      <c r="AO511">
        <f>IFERROR(VLOOKUP(Tabela4[[#This Row],[Designação]],BW:BX,2,0),0)</f>
        <v>0</v>
      </c>
      <c r="AP511" t="str">
        <f>IF(Tabela4[[#This Row],[Designação]]=AQ511,"SIM","NÃO")</f>
        <v>SIM</v>
      </c>
      <c r="AQ511" s="38">
        <v>716010</v>
      </c>
      <c r="AR511">
        <v>117</v>
      </c>
      <c r="AS511">
        <v>124</v>
      </c>
      <c r="AT511">
        <v>122</v>
      </c>
      <c r="AU511">
        <v>127</v>
      </c>
      <c r="AV511">
        <v>76</v>
      </c>
      <c r="AW511">
        <v>63</v>
      </c>
      <c r="BD511">
        <v>629</v>
      </c>
      <c r="BF511" t="str">
        <f t="shared" si="249"/>
        <v>sim</v>
      </c>
      <c r="BG511" s="38">
        <v>716010</v>
      </c>
      <c r="BH511">
        <v>4</v>
      </c>
      <c r="BI511">
        <v>4</v>
      </c>
      <c r="BJ511">
        <v>4</v>
      </c>
      <c r="BK511">
        <v>4</v>
      </c>
      <c r="BL511">
        <v>2</v>
      </c>
      <c r="BM511">
        <v>2</v>
      </c>
      <c r="BT511">
        <v>20</v>
      </c>
    </row>
    <row r="512" spans="2:72" x14ac:dyDescent="0.25">
      <c r="B512" s="22">
        <v>7</v>
      </c>
      <c r="C512" s="23">
        <v>716011</v>
      </c>
      <c r="D512" s="24" t="s">
        <v>545</v>
      </c>
      <c r="E512" s="25">
        <f t="shared" si="219"/>
        <v>0</v>
      </c>
      <c r="F512" s="25">
        <f>Tabela4[[#This Row],[1º ano  LP]]</f>
        <v>0</v>
      </c>
      <c r="G512" s="27">
        <f t="shared" si="220"/>
        <v>0</v>
      </c>
      <c r="H512" s="27">
        <f>Tabela4[[#This Row],[1º ano - APLICADOR LP]]</f>
        <v>0</v>
      </c>
      <c r="I512" s="25">
        <f t="shared" si="221"/>
        <v>0</v>
      </c>
      <c r="J512" s="25">
        <f t="shared" si="222"/>
        <v>0</v>
      </c>
      <c r="K512" s="27">
        <f t="shared" si="223"/>
        <v>0</v>
      </c>
      <c r="L512" s="27">
        <f t="shared" si="224"/>
        <v>0</v>
      </c>
      <c r="M512" s="25">
        <f t="shared" si="225"/>
        <v>0</v>
      </c>
      <c r="N512" s="25">
        <f t="shared" si="226"/>
        <v>0</v>
      </c>
      <c r="O512" s="27">
        <f t="shared" si="227"/>
        <v>0</v>
      </c>
      <c r="P512" s="27">
        <f t="shared" si="228"/>
        <v>0</v>
      </c>
      <c r="Q512" s="25">
        <f t="shared" si="229"/>
        <v>0</v>
      </c>
      <c r="R512" s="25">
        <f t="shared" si="230"/>
        <v>0</v>
      </c>
      <c r="S512" s="25">
        <f t="shared" si="231"/>
        <v>0</v>
      </c>
      <c r="T512" s="25">
        <f t="shared" si="232"/>
        <v>0</v>
      </c>
      <c r="U512" s="25">
        <f t="shared" si="233"/>
        <v>117</v>
      </c>
      <c r="V512" s="25">
        <f t="shared" si="234"/>
        <v>117</v>
      </c>
      <c r="W512" s="25">
        <f t="shared" si="235"/>
        <v>177</v>
      </c>
      <c r="X512" s="25">
        <f t="shared" si="236"/>
        <v>177</v>
      </c>
      <c r="Y512" s="25">
        <f t="shared" si="237"/>
        <v>263</v>
      </c>
      <c r="Z512" s="25">
        <f t="shared" si="238"/>
        <v>263</v>
      </c>
      <c r="AA512" s="25">
        <f t="shared" si="239"/>
        <v>175</v>
      </c>
      <c r="AB512" s="25">
        <f t="shared" si="240"/>
        <v>175</v>
      </c>
      <c r="AC512" s="25">
        <f t="shared" si="241"/>
        <v>0</v>
      </c>
      <c r="AD512" s="25">
        <f t="shared" si="242"/>
        <v>0</v>
      </c>
      <c r="AE512" s="25">
        <f t="shared" si="243"/>
        <v>0</v>
      </c>
      <c r="AF512" s="27">
        <f t="shared" si="244"/>
        <v>0</v>
      </c>
      <c r="AG512" s="27">
        <f t="shared" si="245"/>
        <v>40</v>
      </c>
      <c r="AH512" s="27">
        <f t="shared" si="246"/>
        <v>40</v>
      </c>
      <c r="AI512" s="27">
        <f t="shared" si="247"/>
        <v>0</v>
      </c>
      <c r="AJ512" s="27">
        <f t="shared" si="248"/>
        <v>0</v>
      </c>
      <c r="AK512" s="26">
        <f>SUM(Tabela4[[#This Row],[1º ano  LP]:[Questionário Contextual Estudante]])</f>
        <v>1544</v>
      </c>
      <c r="AM512">
        <f>IFERROR(IF(VLOOKUP(Tabela4[[#This Row],[Designação]],BW:BX,2,0)="SIM",SUM(AR512:AU512)+(4*(SUM(BH512:BK512))),0),0)</f>
        <v>0</v>
      </c>
      <c r="AN512">
        <f>IFERROR(IF(VLOOKUP(Tabela4[[#This Row],[Designação]],BW:BX,2,0)="SIM",SUM(AV512:BC512)+(4*(SUM(BL512:BS512))),0),0)</f>
        <v>0</v>
      </c>
      <c r="AO512">
        <f>IFERROR(VLOOKUP(Tabela4[[#This Row],[Designação]],BW:BX,2,0),0)</f>
        <v>0</v>
      </c>
      <c r="AP512" t="str">
        <f>IF(Tabela4[[#This Row],[Designação]]=AQ512,"SIM","NÃO")</f>
        <v>SIM</v>
      </c>
      <c r="AQ512" s="38">
        <v>716011</v>
      </c>
      <c r="AW512">
        <v>105</v>
      </c>
      <c r="AX512">
        <v>161</v>
      </c>
      <c r="AY512">
        <v>239</v>
      </c>
      <c r="AZ512">
        <v>159</v>
      </c>
      <c r="BC512">
        <v>36</v>
      </c>
      <c r="BD512">
        <v>700</v>
      </c>
      <c r="BF512" t="str">
        <f t="shared" si="249"/>
        <v>sim</v>
      </c>
      <c r="BG512" s="38">
        <v>716011</v>
      </c>
      <c r="BM512">
        <v>3</v>
      </c>
      <c r="BN512">
        <v>4</v>
      </c>
      <c r="BO512">
        <v>6</v>
      </c>
      <c r="BP512">
        <v>4</v>
      </c>
      <c r="BS512">
        <v>1</v>
      </c>
      <c r="BT512">
        <v>18</v>
      </c>
    </row>
    <row r="513" spans="2:72" x14ac:dyDescent="0.25">
      <c r="B513" s="22">
        <v>7</v>
      </c>
      <c r="C513" s="23">
        <v>716012</v>
      </c>
      <c r="D513" s="24" t="s">
        <v>546</v>
      </c>
      <c r="E513" s="25">
        <f t="shared" si="219"/>
        <v>0</v>
      </c>
      <c r="F513" s="25">
        <f>Tabela4[[#This Row],[1º ano  LP]]</f>
        <v>0</v>
      </c>
      <c r="G513" s="27">
        <f t="shared" si="220"/>
        <v>0</v>
      </c>
      <c r="H513" s="27">
        <f>Tabela4[[#This Row],[1º ano - APLICADOR LP]]</f>
        <v>0</v>
      </c>
      <c r="I513" s="25">
        <f t="shared" si="221"/>
        <v>0</v>
      </c>
      <c r="J513" s="25">
        <f t="shared" si="222"/>
        <v>0</v>
      </c>
      <c r="K513" s="27">
        <f t="shared" si="223"/>
        <v>0</v>
      </c>
      <c r="L513" s="27">
        <f t="shared" si="224"/>
        <v>0</v>
      </c>
      <c r="M513" s="25">
        <f t="shared" si="225"/>
        <v>0</v>
      </c>
      <c r="N513" s="25">
        <f t="shared" si="226"/>
        <v>0</v>
      </c>
      <c r="O513" s="27">
        <f t="shared" si="227"/>
        <v>0</v>
      </c>
      <c r="P513" s="27">
        <f t="shared" si="228"/>
        <v>0</v>
      </c>
      <c r="Q513" s="25">
        <f t="shared" si="229"/>
        <v>0</v>
      </c>
      <c r="R513" s="25">
        <f t="shared" si="230"/>
        <v>0</v>
      </c>
      <c r="S513" s="25">
        <f t="shared" si="231"/>
        <v>0</v>
      </c>
      <c r="T513" s="25">
        <f t="shared" si="232"/>
        <v>0</v>
      </c>
      <c r="U513" s="25">
        <f t="shared" si="233"/>
        <v>165</v>
      </c>
      <c r="V513" s="25">
        <f t="shared" si="234"/>
        <v>165</v>
      </c>
      <c r="W513" s="25">
        <f t="shared" si="235"/>
        <v>479</v>
      </c>
      <c r="X513" s="25">
        <f t="shared" si="236"/>
        <v>479</v>
      </c>
      <c r="Y513" s="25">
        <f t="shared" si="237"/>
        <v>284</v>
      </c>
      <c r="Z513" s="25">
        <f t="shared" si="238"/>
        <v>284</v>
      </c>
      <c r="AA513" s="25">
        <f t="shared" si="239"/>
        <v>186</v>
      </c>
      <c r="AB513" s="25">
        <f t="shared" si="240"/>
        <v>186</v>
      </c>
      <c r="AC513" s="25">
        <f t="shared" si="241"/>
        <v>0</v>
      </c>
      <c r="AD513" s="25">
        <f t="shared" si="242"/>
        <v>0</v>
      </c>
      <c r="AE513" s="25">
        <f t="shared" si="243"/>
        <v>36</v>
      </c>
      <c r="AF513" s="27">
        <f t="shared" si="244"/>
        <v>36</v>
      </c>
      <c r="AG513" s="27">
        <f t="shared" si="245"/>
        <v>37</v>
      </c>
      <c r="AH513" s="27">
        <f t="shared" si="246"/>
        <v>37</v>
      </c>
      <c r="AI513" s="27">
        <f t="shared" si="247"/>
        <v>0</v>
      </c>
      <c r="AJ513" s="27">
        <f t="shared" si="248"/>
        <v>0</v>
      </c>
      <c r="AK513" s="26">
        <f>SUM(Tabela4[[#This Row],[1º ano  LP]:[Questionário Contextual Estudante]])</f>
        <v>2374</v>
      </c>
      <c r="AM513">
        <f>IFERROR(IF(VLOOKUP(Tabela4[[#This Row],[Designação]],BW:BX,2,0)="SIM",SUM(AR513:AU513)+(4*(SUM(BH513:BK513))),0),0)</f>
        <v>0</v>
      </c>
      <c r="AN513">
        <f>IFERROR(IF(VLOOKUP(Tabela4[[#This Row],[Designação]],BW:BX,2,0)="SIM",SUM(AV513:BC513)+(4*(SUM(BL513:BS513))),0),0)</f>
        <v>0</v>
      </c>
      <c r="AO513">
        <f>IFERROR(VLOOKUP(Tabela4[[#This Row],[Designação]],BW:BX,2,0),0)</f>
        <v>0</v>
      </c>
      <c r="AP513" t="str">
        <f>IF(Tabela4[[#This Row],[Designação]]=AQ513,"SIM","NÃO")</f>
        <v>SIM</v>
      </c>
      <c r="AQ513" s="38">
        <v>716012</v>
      </c>
      <c r="AW513">
        <v>149</v>
      </c>
      <c r="AX513">
        <v>439</v>
      </c>
      <c r="AY513">
        <v>260</v>
      </c>
      <c r="AZ513">
        <v>170</v>
      </c>
      <c r="BB513">
        <v>32</v>
      </c>
      <c r="BC513">
        <v>33</v>
      </c>
      <c r="BD513">
        <v>1083</v>
      </c>
      <c r="BF513" t="str">
        <f t="shared" si="249"/>
        <v>sim</v>
      </c>
      <c r="BG513" s="38">
        <v>716012</v>
      </c>
      <c r="BM513">
        <v>4</v>
      </c>
      <c r="BN513">
        <v>10</v>
      </c>
      <c r="BO513">
        <v>6</v>
      </c>
      <c r="BP513">
        <v>4</v>
      </c>
      <c r="BR513">
        <v>1</v>
      </c>
      <c r="BS513">
        <v>1</v>
      </c>
      <c r="BT513">
        <v>26</v>
      </c>
    </row>
    <row r="514" spans="2:72" x14ac:dyDescent="0.25">
      <c r="B514" s="22">
        <v>7</v>
      </c>
      <c r="C514" s="23">
        <v>716013</v>
      </c>
      <c r="D514" s="24" t="s">
        <v>547</v>
      </c>
      <c r="E514" s="25">
        <f t="shared" si="219"/>
        <v>94</v>
      </c>
      <c r="F514" s="25">
        <f>Tabela4[[#This Row],[1º ano  LP]]</f>
        <v>94</v>
      </c>
      <c r="G514" s="27">
        <f t="shared" si="220"/>
        <v>6</v>
      </c>
      <c r="H514" s="27">
        <f>Tabela4[[#This Row],[1º ano - APLICADOR LP]]</f>
        <v>6</v>
      </c>
      <c r="I514" s="25">
        <f t="shared" si="221"/>
        <v>64</v>
      </c>
      <c r="J514" s="25">
        <f t="shared" si="222"/>
        <v>64</v>
      </c>
      <c r="K514" s="27">
        <f t="shared" si="223"/>
        <v>4</v>
      </c>
      <c r="L514" s="27">
        <f t="shared" si="224"/>
        <v>4</v>
      </c>
      <c r="M514" s="25">
        <f t="shared" si="225"/>
        <v>94</v>
      </c>
      <c r="N514" s="25">
        <f t="shared" si="226"/>
        <v>94</v>
      </c>
      <c r="O514" s="27">
        <f t="shared" si="227"/>
        <v>6</v>
      </c>
      <c r="P514" s="27">
        <f t="shared" si="228"/>
        <v>6</v>
      </c>
      <c r="Q514" s="25">
        <f t="shared" si="229"/>
        <v>73</v>
      </c>
      <c r="R514" s="25">
        <f t="shared" si="230"/>
        <v>73</v>
      </c>
      <c r="S514" s="25">
        <f t="shared" si="231"/>
        <v>73</v>
      </c>
      <c r="T514" s="25">
        <f t="shared" si="232"/>
        <v>73</v>
      </c>
      <c r="U514" s="25">
        <f t="shared" si="233"/>
        <v>0</v>
      </c>
      <c r="V514" s="25">
        <f t="shared" si="234"/>
        <v>0</v>
      </c>
      <c r="W514" s="25">
        <f t="shared" si="235"/>
        <v>0</v>
      </c>
      <c r="X514" s="25">
        <f t="shared" si="236"/>
        <v>0</v>
      </c>
      <c r="Y514" s="25">
        <f t="shared" si="237"/>
        <v>0</v>
      </c>
      <c r="Z514" s="25">
        <f t="shared" si="238"/>
        <v>0</v>
      </c>
      <c r="AA514" s="25">
        <f t="shared" si="239"/>
        <v>0</v>
      </c>
      <c r="AB514" s="25">
        <f t="shared" si="240"/>
        <v>0</v>
      </c>
      <c r="AC514" s="25">
        <f t="shared" si="241"/>
        <v>0</v>
      </c>
      <c r="AD514" s="25">
        <f t="shared" si="242"/>
        <v>0</v>
      </c>
      <c r="AE514" s="25">
        <f t="shared" si="243"/>
        <v>0</v>
      </c>
      <c r="AF514" s="27">
        <f t="shared" si="244"/>
        <v>0</v>
      </c>
      <c r="AG514" s="27">
        <f t="shared" si="245"/>
        <v>0</v>
      </c>
      <c r="AH514" s="27">
        <f t="shared" si="246"/>
        <v>0</v>
      </c>
      <c r="AI514" s="27">
        <f t="shared" si="247"/>
        <v>0</v>
      </c>
      <c r="AJ514" s="27">
        <f t="shared" si="248"/>
        <v>0</v>
      </c>
      <c r="AK514" s="26">
        <f>SUM(Tabela4[[#This Row],[1º ano  LP]:[Questionário Contextual Estudante]])</f>
        <v>828</v>
      </c>
      <c r="AM514">
        <f>IFERROR(IF(VLOOKUP(Tabela4[[#This Row],[Designação]],BW:BX,2,0)="SIM",SUM(AR514:AU514)+(4*(SUM(BH514:BK514))),0),0)</f>
        <v>0</v>
      </c>
      <c r="AN514">
        <f>IFERROR(IF(VLOOKUP(Tabela4[[#This Row],[Designação]],BW:BX,2,0)="SIM",SUM(AV514:BC514)+(4*(SUM(BL514:BS514))),0),0)</f>
        <v>0</v>
      </c>
      <c r="AO514">
        <f>IFERROR(VLOOKUP(Tabela4[[#This Row],[Designação]],BW:BX,2,0),0)</f>
        <v>0</v>
      </c>
      <c r="AP514" t="str">
        <f>IF(Tabela4[[#This Row],[Designação]]=AQ514,"SIM","NÃO")</f>
        <v>SIM</v>
      </c>
      <c r="AQ514" s="38">
        <v>716013</v>
      </c>
      <c r="AR514">
        <v>82</v>
      </c>
      <c r="AS514">
        <v>56</v>
      </c>
      <c r="AT514">
        <v>82</v>
      </c>
      <c r="AU514">
        <v>65</v>
      </c>
      <c r="AV514">
        <v>65</v>
      </c>
      <c r="BD514">
        <v>350</v>
      </c>
      <c r="BF514" t="str">
        <f t="shared" si="249"/>
        <v>sim</v>
      </c>
      <c r="BG514" s="38">
        <v>716013</v>
      </c>
      <c r="BH514">
        <v>3</v>
      </c>
      <c r="BI514">
        <v>2</v>
      </c>
      <c r="BJ514">
        <v>3</v>
      </c>
      <c r="BK514">
        <v>2</v>
      </c>
      <c r="BL514">
        <v>2</v>
      </c>
      <c r="BT514">
        <v>12</v>
      </c>
    </row>
    <row r="515" spans="2:72" x14ac:dyDescent="0.25">
      <c r="B515" s="22">
        <v>7</v>
      </c>
      <c r="C515" s="23">
        <v>716014</v>
      </c>
      <c r="D515" s="24" t="s">
        <v>548</v>
      </c>
      <c r="E515" s="25">
        <f t="shared" si="219"/>
        <v>237</v>
      </c>
      <c r="F515" s="25">
        <f>Tabela4[[#This Row],[1º ano  LP]]</f>
        <v>237</v>
      </c>
      <c r="G515" s="27">
        <f t="shared" si="220"/>
        <v>14</v>
      </c>
      <c r="H515" s="27">
        <f>Tabela4[[#This Row],[1º ano - APLICADOR LP]]</f>
        <v>14</v>
      </c>
      <c r="I515" s="25">
        <f t="shared" si="221"/>
        <v>216</v>
      </c>
      <c r="J515" s="25">
        <f t="shared" si="222"/>
        <v>216</v>
      </c>
      <c r="K515" s="27">
        <f t="shared" si="223"/>
        <v>12</v>
      </c>
      <c r="L515" s="27">
        <f t="shared" si="224"/>
        <v>12</v>
      </c>
      <c r="M515" s="25">
        <f t="shared" si="225"/>
        <v>313</v>
      </c>
      <c r="N515" s="25">
        <f t="shared" si="226"/>
        <v>313</v>
      </c>
      <c r="O515" s="27">
        <f t="shared" si="227"/>
        <v>18</v>
      </c>
      <c r="P515" s="27">
        <f t="shared" si="228"/>
        <v>18</v>
      </c>
      <c r="Q515" s="25">
        <f t="shared" si="229"/>
        <v>262</v>
      </c>
      <c r="R515" s="25">
        <f t="shared" si="230"/>
        <v>262</v>
      </c>
      <c r="S515" s="25">
        <f t="shared" si="231"/>
        <v>214</v>
      </c>
      <c r="T515" s="25">
        <f t="shared" si="232"/>
        <v>214</v>
      </c>
      <c r="U515" s="25">
        <f t="shared" si="233"/>
        <v>0</v>
      </c>
      <c r="V515" s="25">
        <f t="shared" si="234"/>
        <v>0</v>
      </c>
      <c r="W515" s="25">
        <f t="shared" si="235"/>
        <v>0</v>
      </c>
      <c r="X515" s="25">
        <f t="shared" si="236"/>
        <v>0</v>
      </c>
      <c r="Y515" s="25">
        <f t="shared" si="237"/>
        <v>0</v>
      </c>
      <c r="Z515" s="25">
        <f t="shared" si="238"/>
        <v>0</v>
      </c>
      <c r="AA515" s="25">
        <f t="shared" si="239"/>
        <v>0</v>
      </c>
      <c r="AB515" s="25">
        <f t="shared" si="240"/>
        <v>0</v>
      </c>
      <c r="AC515" s="25">
        <f t="shared" si="241"/>
        <v>0</v>
      </c>
      <c r="AD515" s="25">
        <f t="shared" si="242"/>
        <v>0</v>
      </c>
      <c r="AE515" s="25">
        <f t="shared" si="243"/>
        <v>0</v>
      </c>
      <c r="AF515" s="27">
        <f t="shared" si="244"/>
        <v>0</v>
      </c>
      <c r="AG515" s="27">
        <f t="shared" si="245"/>
        <v>0</v>
      </c>
      <c r="AH515" s="27">
        <f t="shared" si="246"/>
        <v>0</v>
      </c>
      <c r="AI515" s="27">
        <f t="shared" si="247"/>
        <v>0</v>
      </c>
      <c r="AJ515" s="27">
        <f t="shared" si="248"/>
        <v>0</v>
      </c>
      <c r="AK515" s="26">
        <f>SUM(Tabela4[[#This Row],[1º ano  LP]:[Questionário Contextual Estudante]])</f>
        <v>2572</v>
      </c>
      <c r="AM515">
        <f>IFERROR(IF(VLOOKUP(Tabela4[[#This Row],[Designação]],BW:BX,2,0)="SIM",SUM(AR515:AU515)+(4*(SUM(BH515:BK515))),0),0)</f>
        <v>0</v>
      </c>
      <c r="AN515">
        <f>IFERROR(IF(VLOOKUP(Tabela4[[#This Row],[Designação]],BW:BX,2,0)="SIM",SUM(AV515:BC515)+(4*(SUM(BL515:BS515))),0),0)</f>
        <v>0</v>
      </c>
      <c r="AO515">
        <f>IFERROR(VLOOKUP(Tabela4[[#This Row],[Designação]],BW:BX,2,0),0)</f>
        <v>0</v>
      </c>
      <c r="AP515" t="str">
        <f>IF(Tabela4[[#This Row],[Designação]]=AQ515,"SIM","NÃO")</f>
        <v>SIM</v>
      </c>
      <c r="AQ515" s="38">
        <v>716014</v>
      </c>
      <c r="AR515">
        <v>209</v>
      </c>
      <c r="AS515">
        <v>192</v>
      </c>
      <c r="AT515">
        <v>277</v>
      </c>
      <c r="AU515">
        <v>234</v>
      </c>
      <c r="AV515">
        <v>194</v>
      </c>
      <c r="BD515">
        <v>1106</v>
      </c>
      <c r="BF515" t="str">
        <f t="shared" si="249"/>
        <v>sim</v>
      </c>
      <c r="BG515" s="38">
        <v>716014</v>
      </c>
      <c r="BH515">
        <v>7</v>
      </c>
      <c r="BI515">
        <v>6</v>
      </c>
      <c r="BJ515">
        <v>9</v>
      </c>
      <c r="BK515">
        <v>7</v>
      </c>
      <c r="BL515">
        <v>5</v>
      </c>
      <c r="BT515">
        <v>34</v>
      </c>
    </row>
    <row r="516" spans="2:72" x14ac:dyDescent="0.25">
      <c r="B516" s="22">
        <v>7</v>
      </c>
      <c r="C516" s="23">
        <v>716025</v>
      </c>
      <c r="D516" s="24" t="s">
        <v>549</v>
      </c>
      <c r="E516" s="25">
        <f t="shared" si="219"/>
        <v>129</v>
      </c>
      <c r="F516" s="25">
        <f>Tabela4[[#This Row],[1º ano  LP]]</f>
        <v>129</v>
      </c>
      <c r="G516" s="27">
        <f t="shared" si="220"/>
        <v>8</v>
      </c>
      <c r="H516" s="27">
        <f>Tabela4[[#This Row],[1º ano - APLICADOR LP]]</f>
        <v>8</v>
      </c>
      <c r="I516" s="25">
        <f t="shared" si="221"/>
        <v>161</v>
      </c>
      <c r="J516" s="25">
        <f t="shared" si="222"/>
        <v>161</v>
      </c>
      <c r="K516" s="27">
        <f t="shared" si="223"/>
        <v>10</v>
      </c>
      <c r="L516" s="27">
        <f t="shared" si="224"/>
        <v>10</v>
      </c>
      <c r="M516" s="25">
        <f t="shared" si="225"/>
        <v>187</v>
      </c>
      <c r="N516" s="25">
        <f t="shared" si="226"/>
        <v>187</v>
      </c>
      <c r="O516" s="27">
        <f t="shared" si="227"/>
        <v>12</v>
      </c>
      <c r="P516" s="27">
        <f t="shared" si="228"/>
        <v>12</v>
      </c>
      <c r="Q516" s="25">
        <f t="shared" si="229"/>
        <v>130</v>
      </c>
      <c r="R516" s="25">
        <f t="shared" si="230"/>
        <v>130</v>
      </c>
      <c r="S516" s="25">
        <f t="shared" si="231"/>
        <v>149</v>
      </c>
      <c r="T516" s="25">
        <f t="shared" si="232"/>
        <v>149</v>
      </c>
      <c r="U516" s="25">
        <f t="shared" si="233"/>
        <v>75</v>
      </c>
      <c r="V516" s="25">
        <f t="shared" si="234"/>
        <v>75</v>
      </c>
      <c r="W516" s="25">
        <f t="shared" si="235"/>
        <v>0</v>
      </c>
      <c r="X516" s="25">
        <f t="shared" si="236"/>
        <v>0</v>
      </c>
      <c r="Y516" s="25">
        <f t="shared" si="237"/>
        <v>0</v>
      </c>
      <c r="Z516" s="25">
        <f t="shared" si="238"/>
        <v>0</v>
      </c>
      <c r="AA516" s="25">
        <f t="shared" si="239"/>
        <v>0</v>
      </c>
      <c r="AB516" s="25">
        <f t="shared" si="240"/>
        <v>0</v>
      </c>
      <c r="AC516" s="25">
        <f t="shared" si="241"/>
        <v>0</v>
      </c>
      <c r="AD516" s="25">
        <f t="shared" si="242"/>
        <v>0</v>
      </c>
      <c r="AE516" s="25">
        <f t="shared" si="243"/>
        <v>0</v>
      </c>
      <c r="AF516" s="27">
        <f t="shared" si="244"/>
        <v>0</v>
      </c>
      <c r="AG516" s="27">
        <f t="shared" si="245"/>
        <v>0</v>
      </c>
      <c r="AH516" s="27">
        <f t="shared" si="246"/>
        <v>0</v>
      </c>
      <c r="AI516" s="27">
        <f t="shared" si="247"/>
        <v>0</v>
      </c>
      <c r="AJ516" s="27">
        <f t="shared" si="248"/>
        <v>0</v>
      </c>
      <c r="AK516" s="26">
        <f>SUM(Tabela4[[#This Row],[1º ano  LP]:[Questionário Contextual Estudante]])</f>
        <v>1722</v>
      </c>
      <c r="AM516">
        <f>IFERROR(IF(VLOOKUP(Tabela4[[#This Row],[Designação]],BW:BX,2,0)="SIM",SUM(AR516:AU516)+(4*(SUM(BH516:BK516))),0),0)</f>
        <v>0</v>
      </c>
      <c r="AN516">
        <f>IFERROR(IF(VLOOKUP(Tabela4[[#This Row],[Designação]],BW:BX,2,0)="SIM",SUM(AV516:BC516)+(4*(SUM(BL516:BS516))),0),0)</f>
        <v>0</v>
      </c>
      <c r="AO516">
        <f>IFERROR(VLOOKUP(Tabela4[[#This Row],[Designação]],BW:BX,2,0),0)</f>
        <v>0</v>
      </c>
      <c r="AP516" t="str">
        <f>IF(Tabela4[[#This Row],[Designação]]=AQ516,"SIM","NÃO")</f>
        <v>SIM</v>
      </c>
      <c r="AQ516" s="38">
        <v>716025</v>
      </c>
      <c r="AR516">
        <v>113</v>
      </c>
      <c r="AS516">
        <v>141</v>
      </c>
      <c r="AT516">
        <v>163</v>
      </c>
      <c r="AU516">
        <v>114</v>
      </c>
      <c r="AV516">
        <v>133</v>
      </c>
      <c r="AW516">
        <v>67</v>
      </c>
      <c r="BD516">
        <v>731</v>
      </c>
      <c r="BF516" t="str">
        <f t="shared" si="249"/>
        <v>sim</v>
      </c>
      <c r="BG516" s="38">
        <v>716025</v>
      </c>
      <c r="BH516">
        <v>4</v>
      </c>
      <c r="BI516">
        <v>5</v>
      </c>
      <c r="BJ516">
        <v>6</v>
      </c>
      <c r="BK516">
        <v>4</v>
      </c>
      <c r="BL516">
        <v>4</v>
      </c>
      <c r="BM516">
        <v>2</v>
      </c>
      <c r="BT516">
        <v>25</v>
      </c>
    </row>
    <row r="517" spans="2:72" x14ac:dyDescent="0.25">
      <c r="B517" s="22">
        <v>7</v>
      </c>
      <c r="C517" s="23">
        <v>716026</v>
      </c>
      <c r="D517" s="24" t="s">
        <v>550</v>
      </c>
      <c r="E517" s="25">
        <f t="shared" si="219"/>
        <v>0</v>
      </c>
      <c r="F517" s="25">
        <f>Tabela4[[#This Row],[1º ano  LP]]</f>
        <v>0</v>
      </c>
      <c r="G517" s="27">
        <f t="shared" si="220"/>
        <v>0</v>
      </c>
      <c r="H517" s="27">
        <f>Tabela4[[#This Row],[1º ano - APLICADOR LP]]</f>
        <v>0</v>
      </c>
      <c r="I517" s="25">
        <f t="shared" si="221"/>
        <v>0</v>
      </c>
      <c r="J517" s="25">
        <f t="shared" si="222"/>
        <v>0</v>
      </c>
      <c r="K517" s="27">
        <f t="shared" si="223"/>
        <v>0</v>
      </c>
      <c r="L517" s="27">
        <f t="shared" si="224"/>
        <v>0</v>
      </c>
      <c r="M517" s="25">
        <f t="shared" si="225"/>
        <v>0</v>
      </c>
      <c r="N517" s="25">
        <f t="shared" si="226"/>
        <v>0</v>
      </c>
      <c r="O517" s="27">
        <f t="shared" si="227"/>
        <v>0</v>
      </c>
      <c r="P517" s="27">
        <f t="shared" si="228"/>
        <v>0</v>
      </c>
      <c r="Q517" s="25">
        <f t="shared" si="229"/>
        <v>0</v>
      </c>
      <c r="R517" s="25">
        <f t="shared" si="230"/>
        <v>0</v>
      </c>
      <c r="S517" s="25">
        <f t="shared" si="231"/>
        <v>0</v>
      </c>
      <c r="T517" s="25">
        <f t="shared" si="232"/>
        <v>0</v>
      </c>
      <c r="U517" s="25">
        <f t="shared" si="233"/>
        <v>158</v>
      </c>
      <c r="V517" s="25">
        <f t="shared" si="234"/>
        <v>158</v>
      </c>
      <c r="W517" s="25">
        <f t="shared" si="235"/>
        <v>278</v>
      </c>
      <c r="X517" s="25">
        <f t="shared" si="236"/>
        <v>278</v>
      </c>
      <c r="Y517" s="25">
        <f t="shared" si="237"/>
        <v>330</v>
      </c>
      <c r="Z517" s="25">
        <f t="shared" si="238"/>
        <v>330</v>
      </c>
      <c r="AA517" s="25">
        <f t="shared" si="239"/>
        <v>348</v>
      </c>
      <c r="AB517" s="25">
        <f t="shared" si="240"/>
        <v>348</v>
      </c>
      <c r="AC517" s="25">
        <f t="shared" si="241"/>
        <v>29</v>
      </c>
      <c r="AD517" s="25">
        <f t="shared" si="242"/>
        <v>29</v>
      </c>
      <c r="AE517" s="25">
        <f t="shared" si="243"/>
        <v>27</v>
      </c>
      <c r="AF517" s="27">
        <f t="shared" si="244"/>
        <v>27</v>
      </c>
      <c r="AG517" s="27">
        <f t="shared" si="245"/>
        <v>39</v>
      </c>
      <c r="AH517" s="27">
        <f t="shared" si="246"/>
        <v>39</v>
      </c>
      <c r="AI517" s="27">
        <f t="shared" si="247"/>
        <v>0</v>
      </c>
      <c r="AJ517" s="27">
        <f t="shared" si="248"/>
        <v>0</v>
      </c>
      <c r="AK517" s="26">
        <f>SUM(Tabela4[[#This Row],[1º ano  LP]:[Questionário Contextual Estudante]])</f>
        <v>2418</v>
      </c>
      <c r="AM517">
        <f>IFERROR(IF(VLOOKUP(Tabela4[[#This Row],[Designação]],BW:BX,2,0)="SIM",SUM(AR517:AU517)+(4*(SUM(BH517:BK517))),0),0)</f>
        <v>0</v>
      </c>
      <c r="AN517">
        <f>IFERROR(IF(VLOOKUP(Tabela4[[#This Row],[Designação]],BW:BX,2,0)="SIM",SUM(AV517:BC517)+(4*(SUM(BL517:BS517))),0),0)</f>
        <v>0</v>
      </c>
      <c r="AO517">
        <f>IFERROR(VLOOKUP(Tabela4[[#This Row],[Designação]],BW:BX,2,0),0)</f>
        <v>0</v>
      </c>
      <c r="AP517" t="str">
        <f>IF(Tabela4[[#This Row],[Designação]]=AQ517,"SIM","NÃO")</f>
        <v>SIM</v>
      </c>
      <c r="AQ517" s="38">
        <v>716026</v>
      </c>
      <c r="AW517">
        <v>142</v>
      </c>
      <c r="AX517">
        <v>250</v>
      </c>
      <c r="AY517">
        <v>298</v>
      </c>
      <c r="AZ517">
        <v>316</v>
      </c>
      <c r="BA517">
        <v>25</v>
      </c>
      <c r="BB517">
        <v>23</v>
      </c>
      <c r="BC517">
        <v>35</v>
      </c>
      <c r="BD517">
        <v>1089</v>
      </c>
      <c r="BF517" t="str">
        <f t="shared" si="249"/>
        <v>sim</v>
      </c>
      <c r="BG517" s="38">
        <v>716026</v>
      </c>
      <c r="BM517">
        <v>4</v>
      </c>
      <c r="BN517">
        <v>7</v>
      </c>
      <c r="BO517">
        <v>8</v>
      </c>
      <c r="BP517">
        <v>8</v>
      </c>
      <c r="BQ517">
        <v>1</v>
      </c>
      <c r="BR517">
        <v>1</v>
      </c>
      <c r="BS517">
        <v>1</v>
      </c>
      <c r="BT517">
        <v>30</v>
      </c>
    </row>
    <row r="518" spans="2:72" x14ac:dyDescent="0.25">
      <c r="B518" s="22">
        <v>7</v>
      </c>
      <c r="C518" s="23">
        <v>716027</v>
      </c>
      <c r="D518" s="24" t="s">
        <v>551</v>
      </c>
      <c r="E518" s="25">
        <f t="shared" si="219"/>
        <v>0</v>
      </c>
      <c r="F518" s="25">
        <f>Tabela4[[#This Row],[1º ano  LP]]</f>
        <v>0</v>
      </c>
      <c r="G518" s="27">
        <f t="shared" si="220"/>
        <v>0</v>
      </c>
      <c r="H518" s="27">
        <f>Tabela4[[#This Row],[1º ano - APLICADOR LP]]</f>
        <v>0</v>
      </c>
      <c r="I518" s="25">
        <f t="shared" si="221"/>
        <v>0</v>
      </c>
      <c r="J518" s="25">
        <f t="shared" si="222"/>
        <v>0</v>
      </c>
      <c r="K518" s="27">
        <f t="shared" si="223"/>
        <v>0</v>
      </c>
      <c r="L518" s="27">
        <f t="shared" si="224"/>
        <v>0</v>
      </c>
      <c r="M518" s="25">
        <f t="shared" si="225"/>
        <v>0</v>
      </c>
      <c r="N518" s="25">
        <f t="shared" si="226"/>
        <v>0</v>
      </c>
      <c r="O518" s="27">
        <f t="shared" si="227"/>
        <v>0</v>
      </c>
      <c r="P518" s="27">
        <f t="shared" si="228"/>
        <v>0</v>
      </c>
      <c r="Q518" s="25">
        <f t="shared" si="229"/>
        <v>0</v>
      </c>
      <c r="R518" s="25">
        <f t="shared" si="230"/>
        <v>0</v>
      </c>
      <c r="S518" s="25">
        <f t="shared" si="231"/>
        <v>0</v>
      </c>
      <c r="T518" s="25">
        <f t="shared" si="232"/>
        <v>0</v>
      </c>
      <c r="U518" s="25">
        <f t="shared" si="233"/>
        <v>75</v>
      </c>
      <c r="V518" s="25">
        <f t="shared" si="234"/>
        <v>75</v>
      </c>
      <c r="W518" s="25">
        <f t="shared" si="235"/>
        <v>377</v>
      </c>
      <c r="X518" s="25">
        <f t="shared" si="236"/>
        <v>377</v>
      </c>
      <c r="Y518" s="25">
        <f t="shared" si="237"/>
        <v>238</v>
      </c>
      <c r="Z518" s="25">
        <f t="shared" si="238"/>
        <v>238</v>
      </c>
      <c r="AA518" s="25">
        <f t="shared" si="239"/>
        <v>318</v>
      </c>
      <c r="AB518" s="25">
        <f t="shared" si="240"/>
        <v>318</v>
      </c>
      <c r="AC518" s="25">
        <f t="shared" si="241"/>
        <v>29</v>
      </c>
      <c r="AD518" s="25">
        <f t="shared" si="242"/>
        <v>29</v>
      </c>
      <c r="AE518" s="25">
        <f t="shared" si="243"/>
        <v>23</v>
      </c>
      <c r="AF518" s="27">
        <f t="shared" si="244"/>
        <v>23</v>
      </c>
      <c r="AG518" s="27">
        <f t="shared" si="245"/>
        <v>80</v>
      </c>
      <c r="AH518" s="27">
        <f t="shared" si="246"/>
        <v>80</v>
      </c>
      <c r="AI518" s="27">
        <f t="shared" si="247"/>
        <v>0</v>
      </c>
      <c r="AJ518" s="27">
        <f t="shared" si="248"/>
        <v>0</v>
      </c>
      <c r="AK518" s="26">
        <f>SUM(Tabela4[[#This Row],[1º ano  LP]:[Questionário Contextual Estudante]])</f>
        <v>2280</v>
      </c>
      <c r="AM518">
        <f>IFERROR(IF(VLOOKUP(Tabela4[[#This Row],[Designação]],BW:BX,2,0)="SIM",SUM(AR518:AU518)+(4*(SUM(BH518:BK518))),0),0)</f>
        <v>0</v>
      </c>
      <c r="AN518">
        <f>IFERROR(IF(VLOOKUP(Tabela4[[#This Row],[Designação]],BW:BX,2,0)="SIM",SUM(AV518:BC518)+(4*(SUM(BL518:BS518))),0),0)</f>
        <v>0</v>
      </c>
      <c r="AO518">
        <f>IFERROR(VLOOKUP(Tabela4[[#This Row],[Designação]],BW:BX,2,0),0)</f>
        <v>0</v>
      </c>
      <c r="AP518" t="str">
        <f>IF(Tabela4[[#This Row],[Designação]]=AQ518,"SIM","NÃO")</f>
        <v>SIM</v>
      </c>
      <c r="AQ518" s="38">
        <v>716027</v>
      </c>
      <c r="AW518">
        <v>67</v>
      </c>
      <c r="AX518">
        <v>341</v>
      </c>
      <c r="AY518">
        <v>214</v>
      </c>
      <c r="AZ518">
        <v>286</v>
      </c>
      <c r="BA518">
        <v>25</v>
      </c>
      <c r="BB518">
        <v>19</v>
      </c>
      <c r="BC518">
        <v>72</v>
      </c>
      <c r="BD518">
        <v>1024</v>
      </c>
      <c r="BF518" t="str">
        <f t="shared" si="249"/>
        <v>sim</v>
      </c>
      <c r="BG518" s="38">
        <v>716027</v>
      </c>
      <c r="BM518">
        <v>2</v>
      </c>
      <c r="BN518">
        <v>9</v>
      </c>
      <c r="BO518">
        <v>6</v>
      </c>
      <c r="BP518">
        <v>8</v>
      </c>
      <c r="BQ518">
        <v>1</v>
      </c>
      <c r="BR518">
        <v>1</v>
      </c>
      <c r="BS518">
        <v>2</v>
      </c>
      <c r="BT518">
        <v>29</v>
      </c>
    </row>
    <row r="519" spans="2:72" x14ac:dyDescent="0.25">
      <c r="B519" s="22">
        <v>7</v>
      </c>
      <c r="C519" s="23">
        <v>716028</v>
      </c>
      <c r="D519" s="24" t="s">
        <v>552</v>
      </c>
      <c r="E519" s="25">
        <f t="shared" si="219"/>
        <v>37</v>
      </c>
      <c r="F519" s="25">
        <f>Tabela4[[#This Row],[1º ano  LP]]</f>
        <v>37</v>
      </c>
      <c r="G519" s="27">
        <f t="shared" si="220"/>
        <v>2</v>
      </c>
      <c r="H519" s="27">
        <f>Tabela4[[#This Row],[1º ano - APLICADOR LP]]</f>
        <v>2</v>
      </c>
      <c r="I519" s="25">
        <f t="shared" si="221"/>
        <v>66</v>
      </c>
      <c r="J519" s="25">
        <f t="shared" si="222"/>
        <v>66</v>
      </c>
      <c r="K519" s="27">
        <f t="shared" si="223"/>
        <v>4</v>
      </c>
      <c r="L519" s="27">
        <f t="shared" si="224"/>
        <v>4</v>
      </c>
      <c r="M519" s="25">
        <f t="shared" si="225"/>
        <v>95</v>
      </c>
      <c r="N519" s="25">
        <f t="shared" si="226"/>
        <v>95</v>
      </c>
      <c r="O519" s="27">
        <f t="shared" si="227"/>
        <v>6</v>
      </c>
      <c r="P519" s="27">
        <f t="shared" si="228"/>
        <v>6</v>
      </c>
      <c r="Q519" s="25">
        <f t="shared" si="229"/>
        <v>0</v>
      </c>
      <c r="R519" s="25">
        <f t="shared" si="230"/>
        <v>0</v>
      </c>
      <c r="S519" s="25">
        <f t="shared" si="231"/>
        <v>0</v>
      </c>
      <c r="T519" s="25">
        <f t="shared" si="232"/>
        <v>0</v>
      </c>
      <c r="U519" s="25">
        <f t="shared" si="233"/>
        <v>0</v>
      </c>
      <c r="V519" s="25">
        <f t="shared" si="234"/>
        <v>0</v>
      </c>
      <c r="W519" s="25">
        <f t="shared" si="235"/>
        <v>0</v>
      </c>
      <c r="X519" s="25">
        <f t="shared" si="236"/>
        <v>0</v>
      </c>
      <c r="Y519" s="25">
        <f t="shared" si="237"/>
        <v>0</v>
      </c>
      <c r="Z519" s="25">
        <f t="shared" si="238"/>
        <v>0</v>
      </c>
      <c r="AA519" s="25">
        <f t="shared" si="239"/>
        <v>0</v>
      </c>
      <c r="AB519" s="25">
        <f t="shared" si="240"/>
        <v>0</v>
      </c>
      <c r="AC519" s="25">
        <f t="shared" si="241"/>
        <v>0</v>
      </c>
      <c r="AD519" s="25">
        <f t="shared" si="242"/>
        <v>0</v>
      </c>
      <c r="AE519" s="25">
        <f t="shared" si="243"/>
        <v>0</v>
      </c>
      <c r="AF519" s="27">
        <f t="shared" si="244"/>
        <v>0</v>
      </c>
      <c r="AG519" s="27">
        <f t="shared" si="245"/>
        <v>0</v>
      </c>
      <c r="AH519" s="27">
        <f t="shared" si="246"/>
        <v>0</v>
      </c>
      <c r="AI519" s="27">
        <f t="shared" si="247"/>
        <v>198</v>
      </c>
      <c r="AJ519" s="27">
        <f t="shared" si="248"/>
        <v>0</v>
      </c>
      <c r="AK519" s="26">
        <f>SUM(Tabela4[[#This Row],[1º ano  LP]:[Questionário Contextual Estudante]])</f>
        <v>618</v>
      </c>
      <c r="AM519">
        <f>IFERROR(IF(VLOOKUP(Tabela4[[#This Row],[Designação]],BW:BX,2,0)="SIM",SUM(AR519:AU519)+(4*(SUM(BH519:BK519))),0),0)</f>
        <v>198</v>
      </c>
      <c r="AN519">
        <f>IFERROR(IF(VLOOKUP(Tabela4[[#This Row],[Designação]],BW:BX,2,0)="SIM",SUM(AV519:BC519)+(4*(SUM(BL519:BS519))),0),0)</f>
        <v>0</v>
      </c>
      <c r="AO519" t="str">
        <f>IFERROR(VLOOKUP(Tabela4[[#This Row],[Designação]],BW:BX,2,0),0)</f>
        <v>SIM</v>
      </c>
      <c r="AP519" t="str">
        <f>IF(Tabela4[[#This Row],[Designação]]=AQ519,"SIM","NÃO")</f>
        <v>SIM</v>
      </c>
      <c r="AQ519" s="38">
        <v>716028</v>
      </c>
      <c r="AR519">
        <v>33</v>
      </c>
      <c r="AS519">
        <v>58</v>
      </c>
      <c r="AT519">
        <v>83</v>
      </c>
      <c r="BD519">
        <v>174</v>
      </c>
      <c r="BF519" t="str">
        <f t="shared" si="249"/>
        <v>sim</v>
      </c>
      <c r="BG519" s="38">
        <v>716028</v>
      </c>
      <c r="BH519">
        <v>1</v>
      </c>
      <c r="BI519">
        <v>2</v>
      </c>
      <c r="BJ519">
        <v>3</v>
      </c>
      <c r="BT519">
        <v>6</v>
      </c>
    </row>
    <row r="520" spans="2:72" x14ac:dyDescent="0.25">
      <c r="B520" s="22">
        <v>7</v>
      </c>
      <c r="C520" s="23">
        <v>716029</v>
      </c>
      <c r="D520" s="24" t="s">
        <v>553</v>
      </c>
      <c r="E520" s="25">
        <f t="shared" si="219"/>
        <v>87</v>
      </c>
      <c r="F520" s="25">
        <f>Tabela4[[#This Row],[1º ano  LP]]</f>
        <v>87</v>
      </c>
      <c r="G520" s="27">
        <f t="shared" si="220"/>
        <v>6</v>
      </c>
      <c r="H520" s="27">
        <f>Tabela4[[#This Row],[1º ano - APLICADOR LP]]</f>
        <v>6</v>
      </c>
      <c r="I520" s="25">
        <f t="shared" si="221"/>
        <v>88</v>
      </c>
      <c r="J520" s="25">
        <f t="shared" si="222"/>
        <v>88</v>
      </c>
      <c r="K520" s="27">
        <f t="shared" si="223"/>
        <v>6</v>
      </c>
      <c r="L520" s="27">
        <f t="shared" si="224"/>
        <v>6</v>
      </c>
      <c r="M520" s="25">
        <f t="shared" si="225"/>
        <v>100</v>
      </c>
      <c r="N520" s="25">
        <f t="shared" si="226"/>
        <v>100</v>
      </c>
      <c r="O520" s="27">
        <f t="shared" si="227"/>
        <v>6</v>
      </c>
      <c r="P520" s="27">
        <f t="shared" si="228"/>
        <v>6</v>
      </c>
      <c r="Q520" s="25">
        <f t="shared" si="229"/>
        <v>91</v>
      </c>
      <c r="R520" s="25">
        <f t="shared" si="230"/>
        <v>91</v>
      </c>
      <c r="S520" s="25">
        <f t="shared" si="231"/>
        <v>70</v>
      </c>
      <c r="T520" s="25">
        <f t="shared" si="232"/>
        <v>70</v>
      </c>
      <c r="U520" s="25">
        <f t="shared" si="233"/>
        <v>0</v>
      </c>
      <c r="V520" s="25">
        <f t="shared" si="234"/>
        <v>0</v>
      </c>
      <c r="W520" s="25">
        <f t="shared" si="235"/>
        <v>0</v>
      </c>
      <c r="X520" s="25">
        <f t="shared" si="236"/>
        <v>0</v>
      </c>
      <c r="Y520" s="25">
        <f t="shared" si="237"/>
        <v>0</v>
      </c>
      <c r="Z520" s="25">
        <f t="shared" si="238"/>
        <v>0</v>
      </c>
      <c r="AA520" s="25">
        <f t="shared" si="239"/>
        <v>0</v>
      </c>
      <c r="AB520" s="25">
        <f t="shared" si="240"/>
        <v>0</v>
      </c>
      <c r="AC520" s="25">
        <f t="shared" si="241"/>
        <v>0</v>
      </c>
      <c r="AD520" s="25">
        <f t="shared" si="242"/>
        <v>0</v>
      </c>
      <c r="AE520" s="25">
        <f t="shared" si="243"/>
        <v>0</v>
      </c>
      <c r="AF520" s="27">
        <f t="shared" si="244"/>
        <v>0</v>
      </c>
      <c r="AG520" s="27">
        <f t="shared" si="245"/>
        <v>0</v>
      </c>
      <c r="AH520" s="27">
        <f t="shared" si="246"/>
        <v>0</v>
      </c>
      <c r="AI520" s="27">
        <f t="shared" si="247"/>
        <v>366</v>
      </c>
      <c r="AJ520" s="27">
        <f t="shared" si="248"/>
        <v>70</v>
      </c>
      <c r="AK520" s="26">
        <f>SUM(Tabela4[[#This Row],[1º ano  LP]:[Questionário Contextual Estudante]])</f>
        <v>1344</v>
      </c>
      <c r="AM520">
        <f>IFERROR(IF(VLOOKUP(Tabela4[[#This Row],[Designação]],BW:BX,2,0)="SIM",SUM(AR520:AU520)+(4*(SUM(BH520:BK520))),0),0)</f>
        <v>366</v>
      </c>
      <c r="AN520">
        <f>IFERROR(IF(VLOOKUP(Tabela4[[#This Row],[Designação]],BW:BX,2,0)="SIM",SUM(AV520:BC520)+(4*(SUM(BL520:BS520))),0),0)</f>
        <v>70</v>
      </c>
      <c r="AO520" t="str">
        <f>IFERROR(VLOOKUP(Tabela4[[#This Row],[Designação]],BW:BX,2,0),0)</f>
        <v>SIM</v>
      </c>
      <c r="AP520" t="str">
        <f>IF(Tabela4[[#This Row],[Designação]]=AQ520,"SIM","NÃO")</f>
        <v>SIM</v>
      </c>
      <c r="AQ520" s="38">
        <v>716029</v>
      </c>
      <c r="AR520">
        <v>75</v>
      </c>
      <c r="AS520">
        <v>76</v>
      </c>
      <c r="AT520">
        <v>88</v>
      </c>
      <c r="AU520">
        <v>79</v>
      </c>
      <c r="AV520">
        <v>62</v>
      </c>
      <c r="BD520">
        <v>380</v>
      </c>
      <c r="BF520" t="str">
        <f t="shared" si="249"/>
        <v>sim</v>
      </c>
      <c r="BG520" s="38">
        <v>716029</v>
      </c>
      <c r="BH520">
        <v>3</v>
      </c>
      <c r="BI520">
        <v>3</v>
      </c>
      <c r="BJ520">
        <v>3</v>
      </c>
      <c r="BK520">
        <v>3</v>
      </c>
      <c r="BL520">
        <v>2</v>
      </c>
      <c r="BT520">
        <v>14</v>
      </c>
    </row>
    <row r="521" spans="2:72" x14ac:dyDescent="0.25">
      <c r="B521" s="22">
        <v>7</v>
      </c>
      <c r="C521" s="23">
        <v>716030</v>
      </c>
      <c r="D521" s="24" t="s">
        <v>554</v>
      </c>
      <c r="E521" s="25">
        <f t="shared" ref="E521:E584" si="250">AR521+(4*BH521)</f>
        <v>0</v>
      </c>
      <c r="F521" s="25">
        <f>Tabela4[[#This Row],[1º ano  LP]]</f>
        <v>0</v>
      </c>
      <c r="G521" s="27">
        <f t="shared" ref="G521:G584" si="251">BH521*2</f>
        <v>0</v>
      </c>
      <c r="H521" s="27">
        <f>Tabela4[[#This Row],[1º ano - APLICADOR LP]]</f>
        <v>0</v>
      </c>
      <c r="I521" s="25">
        <f t="shared" ref="I521:I584" si="252">AS521+(4*BI521)</f>
        <v>0</v>
      </c>
      <c r="J521" s="25">
        <f t="shared" ref="J521:J584" si="253">I521</f>
        <v>0</v>
      </c>
      <c r="K521" s="27">
        <f t="shared" ref="K521:K584" si="254">BI521*2</f>
        <v>0</v>
      </c>
      <c r="L521" s="27">
        <f t="shared" ref="L521:L584" si="255">K521</f>
        <v>0</v>
      </c>
      <c r="M521" s="25">
        <f t="shared" ref="M521:M584" si="256">AT521+(4*BJ521)</f>
        <v>0</v>
      </c>
      <c r="N521" s="25">
        <f t="shared" ref="N521:N584" si="257">M521</f>
        <v>0</v>
      </c>
      <c r="O521" s="27">
        <f t="shared" ref="O521:O584" si="258">BJ521*2</f>
        <v>0</v>
      </c>
      <c r="P521" s="27">
        <f t="shared" ref="P521:P584" si="259">O521</f>
        <v>0</v>
      </c>
      <c r="Q521" s="25">
        <f t="shared" ref="Q521:Q584" si="260">AU521+(4*BK521)</f>
        <v>0</v>
      </c>
      <c r="R521" s="25">
        <f t="shared" ref="R521:R584" si="261">Q521</f>
        <v>0</v>
      </c>
      <c r="S521" s="25">
        <f t="shared" ref="S521:S584" si="262">AV521+(4*BL521)</f>
        <v>0</v>
      </c>
      <c r="T521" s="25">
        <f t="shared" ref="T521:T584" si="263">S521</f>
        <v>0</v>
      </c>
      <c r="U521" s="25">
        <f t="shared" ref="U521:U584" si="264">AW521+(4*BM521)</f>
        <v>73</v>
      </c>
      <c r="V521" s="25">
        <f t="shared" ref="V521:V584" si="265">U521</f>
        <v>73</v>
      </c>
      <c r="W521" s="25">
        <f t="shared" ref="W521:W584" si="266">AX521+(4*BN521)</f>
        <v>129</v>
      </c>
      <c r="X521" s="25">
        <f t="shared" ref="X521:X584" si="267">W521</f>
        <v>129</v>
      </c>
      <c r="Y521" s="25">
        <f t="shared" ref="Y521:Y584" si="268">AY521+(4*BO521)</f>
        <v>125</v>
      </c>
      <c r="Z521" s="25">
        <f t="shared" ref="Z521:Z584" si="269">Y521</f>
        <v>125</v>
      </c>
      <c r="AA521" s="25">
        <f t="shared" ref="AA521:AA584" si="270">AZ521+(4*BP521)</f>
        <v>125</v>
      </c>
      <c r="AB521" s="25">
        <f t="shared" ref="AB521:AB584" si="271">AA521</f>
        <v>125</v>
      </c>
      <c r="AC521" s="25">
        <f t="shared" ref="AC521:AC584" si="272">BA521+(4*BQ521)</f>
        <v>0</v>
      </c>
      <c r="AD521" s="25">
        <f t="shared" ref="AD521:AD584" si="273">AC521</f>
        <v>0</v>
      </c>
      <c r="AE521" s="25">
        <f t="shared" ref="AE521:AE584" si="274">BB521+(4*BR521)</f>
        <v>69</v>
      </c>
      <c r="AF521" s="27">
        <f t="shared" ref="AF521:AF584" si="275">AE521</f>
        <v>69</v>
      </c>
      <c r="AG521" s="27">
        <f t="shared" ref="AG521:AG584" si="276">BC521+(4*BS521)</f>
        <v>0</v>
      </c>
      <c r="AH521" s="27">
        <f t="shared" ref="AH521:AH584" si="277">AG521</f>
        <v>0</v>
      </c>
      <c r="AI521" s="27">
        <f t="shared" ref="AI521:AI584" si="278">AM521</f>
        <v>0</v>
      </c>
      <c r="AJ521" s="27">
        <f t="shared" ref="AJ521:AJ584" si="279">AN521</f>
        <v>0</v>
      </c>
      <c r="AK521" s="26">
        <f>SUM(Tabela4[[#This Row],[1º ano  LP]:[Questionário Contextual Estudante]])</f>
        <v>1042</v>
      </c>
      <c r="AM521">
        <f>IFERROR(IF(VLOOKUP(Tabela4[[#This Row],[Designação]],BW:BX,2,0)="SIM",SUM(AR521:AU521)+(4*(SUM(BH521:BK521))),0),0)</f>
        <v>0</v>
      </c>
      <c r="AN521">
        <f>IFERROR(IF(VLOOKUP(Tabela4[[#This Row],[Designação]],BW:BX,2,0)="SIM",SUM(AV521:BC521)+(4*(SUM(BL521:BS521))),0),0)</f>
        <v>0</v>
      </c>
      <c r="AO521">
        <f>IFERROR(VLOOKUP(Tabela4[[#This Row],[Designação]],BW:BX,2,0),0)</f>
        <v>0</v>
      </c>
      <c r="AP521" t="str">
        <f>IF(Tabela4[[#This Row],[Designação]]=AQ521,"SIM","NÃO")</f>
        <v>SIM</v>
      </c>
      <c r="AQ521" s="38">
        <v>716030</v>
      </c>
      <c r="AW521">
        <v>65</v>
      </c>
      <c r="AX521">
        <v>117</v>
      </c>
      <c r="AY521">
        <v>113</v>
      </c>
      <c r="AZ521">
        <v>113</v>
      </c>
      <c r="BB521">
        <v>61</v>
      </c>
      <c r="BD521">
        <v>469</v>
      </c>
      <c r="BF521" t="str">
        <f t="shared" ref="BF521:BF584" si="280">IF(AQ521=BG521,"sim","não")</f>
        <v>sim</v>
      </c>
      <c r="BG521" s="38">
        <v>716030</v>
      </c>
      <c r="BM521">
        <v>2</v>
      </c>
      <c r="BN521">
        <v>3</v>
      </c>
      <c r="BO521">
        <v>3</v>
      </c>
      <c r="BP521">
        <v>3</v>
      </c>
      <c r="BR521">
        <v>2</v>
      </c>
      <c r="BT521">
        <v>13</v>
      </c>
    </row>
    <row r="522" spans="2:72" x14ac:dyDescent="0.25">
      <c r="B522" s="22">
        <v>7</v>
      </c>
      <c r="C522" s="23">
        <v>716031</v>
      </c>
      <c r="D522" s="24" t="s">
        <v>555</v>
      </c>
      <c r="E522" s="25">
        <f t="shared" si="250"/>
        <v>0</v>
      </c>
      <c r="F522" s="25">
        <f>Tabela4[[#This Row],[1º ano  LP]]</f>
        <v>0</v>
      </c>
      <c r="G522" s="27">
        <f t="shared" si="251"/>
        <v>0</v>
      </c>
      <c r="H522" s="27">
        <f>Tabela4[[#This Row],[1º ano - APLICADOR LP]]</f>
        <v>0</v>
      </c>
      <c r="I522" s="25">
        <f t="shared" si="252"/>
        <v>0</v>
      </c>
      <c r="J522" s="25">
        <f t="shared" si="253"/>
        <v>0</v>
      </c>
      <c r="K522" s="27">
        <f t="shared" si="254"/>
        <v>0</v>
      </c>
      <c r="L522" s="27">
        <f t="shared" si="255"/>
        <v>0</v>
      </c>
      <c r="M522" s="25">
        <f t="shared" si="256"/>
        <v>0</v>
      </c>
      <c r="N522" s="25">
        <f t="shared" si="257"/>
        <v>0</v>
      </c>
      <c r="O522" s="27">
        <f t="shared" si="258"/>
        <v>0</v>
      </c>
      <c r="P522" s="27">
        <f t="shared" si="259"/>
        <v>0</v>
      </c>
      <c r="Q522" s="25">
        <f t="shared" si="260"/>
        <v>0</v>
      </c>
      <c r="R522" s="25">
        <f t="shared" si="261"/>
        <v>0</v>
      </c>
      <c r="S522" s="25">
        <f t="shared" si="262"/>
        <v>0</v>
      </c>
      <c r="T522" s="25">
        <f t="shared" si="263"/>
        <v>0</v>
      </c>
      <c r="U522" s="25">
        <f t="shared" si="264"/>
        <v>154</v>
      </c>
      <c r="V522" s="25">
        <f t="shared" si="265"/>
        <v>154</v>
      </c>
      <c r="W522" s="25">
        <f t="shared" si="266"/>
        <v>232</v>
      </c>
      <c r="X522" s="25">
        <f t="shared" si="267"/>
        <v>232</v>
      </c>
      <c r="Y522" s="25">
        <f t="shared" si="268"/>
        <v>166</v>
      </c>
      <c r="Z522" s="25">
        <f t="shared" si="269"/>
        <v>166</v>
      </c>
      <c r="AA522" s="25">
        <f t="shared" si="270"/>
        <v>150</v>
      </c>
      <c r="AB522" s="25">
        <f t="shared" si="271"/>
        <v>150</v>
      </c>
      <c r="AC522" s="25">
        <f t="shared" si="272"/>
        <v>57</v>
      </c>
      <c r="AD522" s="25">
        <f t="shared" si="273"/>
        <v>57</v>
      </c>
      <c r="AE522" s="25">
        <f t="shared" si="274"/>
        <v>27</v>
      </c>
      <c r="AF522" s="27">
        <f t="shared" si="275"/>
        <v>27</v>
      </c>
      <c r="AG522" s="27">
        <f t="shared" si="276"/>
        <v>0</v>
      </c>
      <c r="AH522" s="27">
        <f t="shared" si="277"/>
        <v>0</v>
      </c>
      <c r="AI522" s="27">
        <f t="shared" si="278"/>
        <v>0</v>
      </c>
      <c r="AJ522" s="27">
        <f t="shared" si="279"/>
        <v>786</v>
      </c>
      <c r="AK522" s="26">
        <f>SUM(Tabela4[[#This Row],[1º ano  LP]:[Questionário Contextual Estudante]])</f>
        <v>2358</v>
      </c>
      <c r="AM522">
        <f>IFERROR(IF(VLOOKUP(Tabela4[[#This Row],[Designação]],BW:BX,2,0)="SIM",SUM(AR522:AU522)+(4*(SUM(BH522:BK522))),0),0)</f>
        <v>0</v>
      </c>
      <c r="AN522">
        <f>IFERROR(IF(VLOOKUP(Tabela4[[#This Row],[Designação]],BW:BX,2,0)="SIM",SUM(AV522:BC522)+(4*(SUM(BL522:BS522))),0),0)</f>
        <v>786</v>
      </c>
      <c r="AO522" t="str">
        <f>IFERROR(VLOOKUP(Tabela4[[#This Row],[Designação]],BW:BX,2,0),0)</f>
        <v>SIM</v>
      </c>
      <c r="AP522" t="str">
        <f>IF(Tabela4[[#This Row],[Designação]]=AQ522,"SIM","NÃO")</f>
        <v>SIM</v>
      </c>
      <c r="AQ522" s="38">
        <v>716031</v>
      </c>
      <c r="AW522">
        <v>138</v>
      </c>
      <c r="AX522">
        <v>208</v>
      </c>
      <c r="AY522">
        <v>150</v>
      </c>
      <c r="AZ522">
        <v>134</v>
      </c>
      <c r="BA522">
        <v>49</v>
      </c>
      <c r="BB522">
        <v>23</v>
      </c>
      <c r="BD522">
        <v>702</v>
      </c>
      <c r="BF522" t="str">
        <f t="shared" si="280"/>
        <v>sim</v>
      </c>
      <c r="BG522" s="38">
        <v>716031</v>
      </c>
      <c r="BM522">
        <v>4</v>
      </c>
      <c r="BN522">
        <v>6</v>
      </c>
      <c r="BO522">
        <v>4</v>
      </c>
      <c r="BP522">
        <v>4</v>
      </c>
      <c r="BQ522">
        <v>2</v>
      </c>
      <c r="BR522">
        <v>1</v>
      </c>
      <c r="BT522">
        <v>21</v>
      </c>
    </row>
    <row r="523" spans="2:72" x14ac:dyDescent="0.25">
      <c r="B523" s="22">
        <v>7</v>
      </c>
      <c r="C523" s="23">
        <v>716032</v>
      </c>
      <c r="D523" s="24" t="s">
        <v>556</v>
      </c>
      <c r="E523" s="25">
        <f t="shared" si="250"/>
        <v>30</v>
      </c>
      <c r="F523" s="25">
        <f>Tabela4[[#This Row],[1º ano  LP]]</f>
        <v>30</v>
      </c>
      <c r="G523" s="27">
        <f t="shared" si="251"/>
        <v>2</v>
      </c>
      <c r="H523" s="27">
        <f>Tabela4[[#This Row],[1º ano - APLICADOR LP]]</f>
        <v>2</v>
      </c>
      <c r="I523" s="25">
        <f t="shared" si="252"/>
        <v>64</v>
      </c>
      <c r="J523" s="25">
        <f t="shared" si="253"/>
        <v>64</v>
      </c>
      <c r="K523" s="27">
        <f t="shared" si="254"/>
        <v>4</v>
      </c>
      <c r="L523" s="27">
        <f t="shared" si="255"/>
        <v>4</v>
      </c>
      <c r="M523" s="25">
        <f t="shared" si="256"/>
        <v>94</v>
      </c>
      <c r="N523" s="25">
        <f t="shared" si="257"/>
        <v>94</v>
      </c>
      <c r="O523" s="27">
        <f t="shared" si="258"/>
        <v>6</v>
      </c>
      <c r="P523" s="27">
        <f t="shared" si="259"/>
        <v>6</v>
      </c>
      <c r="Q523" s="25">
        <f t="shared" si="260"/>
        <v>66</v>
      </c>
      <c r="R523" s="25">
        <f t="shared" si="261"/>
        <v>66</v>
      </c>
      <c r="S523" s="25">
        <f t="shared" si="262"/>
        <v>78</v>
      </c>
      <c r="T523" s="25">
        <f t="shared" si="263"/>
        <v>78</v>
      </c>
      <c r="U523" s="25">
        <f t="shared" si="264"/>
        <v>209</v>
      </c>
      <c r="V523" s="25">
        <f t="shared" si="265"/>
        <v>209</v>
      </c>
      <c r="W523" s="25">
        <f t="shared" si="266"/>
        <v>232</v>
      </c>
      <c r="X523" s="25">
        <f t="shared" si="267"/>
        <v>232</v>
      </c>
      <c r="Y523" s="25">
        <f t="shared" si="268"/>
        <v>122</v>
      </c>
      <c r="Z523" s="25">
        <f t="shared" si="269"/>
        <v>122</v>
      </c>
      <c r="AA523" s="25">
        <f t="shared" si="270"/>
        <v>114</v>
      </c>
      <c r="AB523" s="25">
        <f t="shared" si="271"/>
        <v>114</v>
      </c>
      <c r="AC523" s="25">
        <f t="shared" si="272"/>
        <v>0</v>
      </c>
      <c r="AD523" s="25">
        <f t="shared" si="273"/>
        <v>0</v>
      </c>
      <c r="AE523" s="25">
        <f t="shared" si="274"/>
        <v>57</v>
      </c>
      <c r="AF523" s="27">
        <f t="shared" si="275"/>
        <v>57</v>
      </c>
      <c r="AG523" s="27">
        <f t="shared" si="276"/>
        <v>0</v>
      </c>
      <c r="AH523" s="27">
        <f t="shared" si="277"/>
        <v>0</v>
      </c>
      <c r="AI523" s="27">
        <f t="shared" si="278"/>
        <v>0</v>
      </c>
      <c r="AJ523" s="27">
        <f t="shared" si="279"/>
        <v>0</v>
      </c>
      <c r="AK523" s="26">
        <f>SUM(Tabela4[[#This Row],[1º ano  LP]:[Questionário Contextual Estudante]])</f>
        <v>2156</v>
      </c>
      <c r="AM523">
        <f>IFERROR(IF(VLOOKUP(Tabela4[[#This Row],[Designação]],BW:BX,2,0)="SIM",SUM(AR523:AU523)+(4*(SUM(BH523:BK523))),0),0)</f>
        <v>0</v>
      </c>
      <c r="AN523">
        <f>IFERROR(IF(VLOOKUP(Tabela4[[#This Row],[Designação]],BW:BX,2,0)="SIM",SUM(AV523:BC523)+(4*(SUM(BL523:BS523))),0),0)</f>
        <v>0</v>
      </c>
      <c r="AO523">
        <f>IFERROR(VLOOKUP(Tabela4[[#This Row],[Designação]],BW:BX,2,0),0)</f>
        <v>0</v>
      </c>
      <c r="AP523" t="str">
        <f>IF(Tabela4[[#This Row],[Designação]]=AQ523,"SIM","NÃO")</f>
        <v>SIM</v>
      </c>
      <c r="AQ523" s="38">
        <v>716032</v>
      </c>
      <c r="AR523">
        <v>26</v>
      </c>
      <c r="AS523">
        <v>56</v>
      </c>
      <c r="AT523">
        <v>82</v>
      </c>
      <c r="AU523">
        <v>58</v>
      </c>
      <c r="AV523">
        <v>70</v>
      </c>
      <c r="AW523">
        <v>185</v>
      </c>
      <c r="AX523">
        <v>208</v>
      </c>
      <c r="AY523">
        <v>110</v>
      </c>
      <c r="AZ523">
        <v>102</v>
      </c>
      <c r="BB523">
        <v>49</v>
      </c>
      <c r="BD523">
        <v>946</v>
      </c>
      <c r="BF523" t="str">
        <f t="shared" si="280"/>
        <v>sim</v>
      </c>
      <c r="BG523" s="38">
        <v>716032</v>
      </c>
      <c r="BH523">
        <v>1</v>
      </c>
      <c r="BI523">
        <v>2</v>
      </c>
      <c r="BJ523">
        <v>3</v>
      </c>
      <c r="BK523">
        <v>2</v>
      </c>
      <c r="BL523">
        <v>2</v>
      </c>
      <c r="BM523">
        <v>6</v>
      </c>
      <c r="BN523">
        <v>6</v>
      </c>
      <c r="BO523">
        <v>3</v>
      </c>
      <c r="BP523">
        <v>3</v>
      </c>
      <c r="BR523">
        <v>2</v>
      </c>
      <c r="BT523">
        <v>30</v>
      </c>
    </row>
    <row r="524" spans="2:72" x14ac:dyDescent="0.25">
      <c r="B524" s="22">
        <v>7</v>
      </c>
      <c r="C524" s="23">
        <v>716033</v>
      </c>
      <c r="D524" s="24" t="s">
        <v>557</v>
      </c>
      <c r="E524" s="25">
        <f t="shared" si="250"/>
        <v>0</v>
      </c>
      <c r="F524" s="25">
        <f>Tabela4[[#This Row],[1º ano  LP]]</f>
        <v>0</v>
      </c>
      <c r="G524" s="27">
        <f t="shared" si="251"/>
        <v>0</v>
      </c>
      <c r="H524" s="27">
        <f>Tabela4[[#This Row],[1º ano - APLICADOR LP]]</f>
        <v>0</v>
      </c>
      <c r="I524" s="25">
        <f t="shared" si="252"/>
        <v>0</v>
      </c>
      <c r="J524" s="25">
        <f t="shared" si="253"/>
        <v>0</v>
      </c>
      <c r="K524" s="27">
        <f t="shared" si="254"/>
        <v>0</v>
      </c>
      <c r="L524" s="27">
        <f t="shared" si="255"/>
        <v>0</v>
      </c>
      <c r="M524" s="25">
        <f t="shared" si="256"/>
        <v>0</v>
      </c>
      <c r="N524" s="25">
        <f t="shared" si="257"/>
        <v>0</v>
      </c>
      <c r="O524" s="27">
        <f t="shared" si="258"/>
        <v>0</v>
      </c>
      <c r="P524" s="27">
        <f t="shared" si="259"/>
        <v>0</v>
      </c>
      <c r="Q524" s="25">
        <f t="shared" si="260"/>
        <v>0</v>
      </c>
      <c r="R524" s="25">
        <f t="shared" si="261"/>
        <v>0</v>
      </c>
      <c r="S524" s="25">
        <f t="shared" si="262"/>
        <v>0</v>
      </c>
      <c r="T524" s="25">
        <f t="shared" si="263"/>
        <v>0</v>
      </c>
      <c r="U524" s="25">
        <f t="shared" si="264"/>
        <v>241</v>
      </c>
      <c r="V524" s="25">
        <f t="shared" si="265"/>
        <v>241</v>
      </c>
      <c r="W524" s="25">
        <f t="shared" si="266"/>
        <v>400</v>
      </c>
      <c r="X524" s="25">
        <f t="shared" si="267"/>
        <v>400</v>
      </c>
      <c r="Y524" s="25">
        <f t="shared" si="268"/>
        <v>217</v>
      </c>
      <c r="Z524" s="25">
        <f t="shared" si="269"/>
        <v>217</v>
      </c>
      <c r="AA524" s="25">
        <f t="shared" si="270"/>
        <v>174</v>
      </c>
      <c r="AB524" s="25">
        <f t="shared" si="271"/>
        <v>174</v>
      </c>
      <c r="AC524" s="25">
        <f t="shared" si="272"/>
        <v>32</v>
      </c>
      <c r="AD524" s="25">
        <f t="shared" si="273"/>
        <v>32</v>
      </c>
      <c r="AE524" s="25">
        <f t="shared" si="274"/>
        <v>33</v>
      </c>
      <c r="AF524" s="27">
        <f t="shared" si="275"/>
        <v>33</v>
      </c>
      <c r="AG524" s="27">
        <f t="shared" si="276"/>
        <v>64</v>
      </c>
      <c r="AH524" s="27">
        <f t="shared" si="277"/>
        <v>64</v>
      </c>
      <c r="AI524" s="27">
        <f t="shared" si="278"/>
        <v>0</v>
      </c>
      <c r="AJ524" s="27">
        <f t="shared" si="279"/>
        <v>0</v>
      </c>
      <c r="AK524" s="26">
        <f>SUM(Tabela4[[#This Row],[1º ano  LP]:[Questionário Contextual Estudante]])</f>
        <v>2322</v>
      </c>
      <c r="AM524">
        <f>IFERROR(IF(VLOOKUP(Tabela4[[#This Row],[Designação]],BW:BX,2,0)="SIM",SUM(AR524:AU524)+(4*(SUM(BH524:BK524))),0),0)</f>
        <v>0</v>
      </c>
      <c r="AN524">
        <f>IFERROR(IF(VLOOKUP(Tabela4[[#This Row],[Designação]],BW:BX,2,0)="SIM",SUM(AV524:BC524)+(4*(SUM(BL524:BS524))),0),0)</f>
        <v>0</v>
      </c>
      <c r="AO524">
        <f>IFERROR(VLOOKUP(Tabela4[[#This Row],[Designação]],BW:BX,2,0),0)</f>
        <v>0</v>
      </c>
      <c r="AP524" t="str">
        <f>IF(Tabela4[[#This Row],[Designação]]=AQ524,"SIM","NÃO")</f>
        <v>SIM</v>
      </c>
      <c r="AQ524" s="38">
        <v>716033</v>
      </c>
      <c r="AW524">
        <v>217</v>
      </c>
      <c r="AX524">
        <v>364</v>
      </c>
      <c r="AY524">
        <v>197</v>
      </c>
      <c r="AZ524">
        <v>158</v>
      </c>
      <c r="BA524">
        <v>28</v>
      </c>
      <c r="BB524">
        <v>29</v>
      </c>
      <c r="BC524">
        <v>56</v>
      </c>
      <c r="BD524">
        <v>1049</v>
      </c>
      <c r="BF524" t="str">
        <f t="shared" si="280"/>
        <v>sim</v>
      </c>
      <c r="BG524" s="38">
        <v>716033</v>
      </c>
      <c r="BM524">
        <v>6</v>
      </c>
      <c r="BN524">
        <v>9</v>
      </c>
      <c r="BO524">
        <v>5</v>
      </c>
      <c r="BP524">
        <v>4</v>
      </c>
      <c r="BQ524">
        <v>1</v>
      </c>
      <c r="BR524">
        <v>1</v>
      </c>
      <c r="BS524">
        <v>2</v>
      </c>
      <c r="BT524">
        <v>28</v>
      </c>
    </row>
    <row r="525" spans="2:72" x14ac:dyDescent="0.25">
      <c r="B525" s="22">
        <v>7</v>
      </c>
      <c r="C525" s="23">
        <v>716034</v>
      </c>
      <c r="D525" s="24" t="s">
        <v>558</v>
      </c>
      <c r="E525" s="25">
        <f t="shared" si="250"/>
        <v>200</v>
      </c>
      <c r="F525" s="25">
        <f>Tabela4[[#This Row],[1º ano  LP]]</f>
        <v>200</v>
      </c>
      <c r="G525" s="27">
        <f t="shared" si="251"/>
        <v>12</v>
      </c>
      <c r="H525" s="27">
        <f>Tabela4[[#This Row],[1º ano - APLICADOR LP]]</f>
        <v>12</v>
      </c>
      <c r="I525" s="25">
        <f t="shared" si="252"/>
        <v>233</v>
      </c>
      <c r="J525" s="25">
        <f t="shared" si="253"/>
        <v>233</v>
      </c>
      <c r="K525" s="27">
        <f t="shared" si="254"/>
        <v>14</v>
      </c>
      <c r="L525" s="27">
        <f t="shared" si="255"/>
        <v>14</v>
      </c>
      <c r="M525" s="25">
        <f t="shared" si="256"/>
        <v>167</v>
      </c>
      <c r="N525" s="25">
        <f t="shared" si="257"/>
        <v>167</v>
      </c>
      <c r="O525" s="27">
        <f t="shared" si="258"/>
        <v>10</v>
      </c>
      <c r="P525" s="27">
        <f t="shared" si="259"/>
        <v>10</v>
      </c>
      <c r="Q525" s="25">
        <f t="shared" si="260"/>
        <v>153</v>
      </c>
      <c r="R525" s="25">
        <f t="shared" si="261"/>
        <v>153</v>
      </c>
      <c r="S525" s="25">
        <f t="shared" si="262"/>
        <v>164</v>
      </c>
      <c r="T525" s="25">
        <f t="shared" si="263"/>
        <v>164</v>
      </c>
      <c r="U525" s="25">
        <f t="shared" si="264"/>
        <v>82</v>
      </c>
      <c r="V525" s="25">
        <f t="shared" si="265"/>
        <v>82</v>
      </c>
      <c r="W525" s="25">
        <f t="shared" si="266"/>
        <v>0</v>
      </c>
      <c r="X525" s="25">
        <f t="shared" si="267"/>
        <v>0</v>
      </c>
      <c r="Y525" s="25">
        <f t="shared" si="268"/>
        <v>0</v>
      </c>
      <c r="Z525" s="25">
        <f t="shared" si="269"/>
        <v>0</v>
      </c>
      <c r="AA525" s="25">
        <f t="shared" si="270"/>
        <v>0</v>
      </c>
      <c r="AB525" s="25">
        <f t="shared" si="271"/>
        <v>0</v>
      </c>
      <c r="AC525" s="25">
        <f t="shared" si="272"/>
        <v>0</v>
      </c>
      <c r="AD525" s="25">
        <f t="shared" si="273"/>
        <v>0</v>
      </c>
      <c r="AE525" s="25">
        <f t="shared" si="274"/>
        <v>0</v>
      </c>
      <c r="AF525" s="27">
        <f t="shared" si="275"/>
        <v>0</v>
      </c>
      <c r="AG525" s="27">
        <f t="shared" si="276"/>
        <v>0</v>
      </c>
      <c r="AH525" s="27">
        <f t="shared" si="277"/>
        <v>0</v>
      </c>
      <c r="AI525" s="27">
        <f t="shared" si="278"/>
        <v>0</v>
      </c>
      <c r="AJ525" s="27">
        <f t="shared" si="279"/>
        <v>0</v>
      </c>
      <c r="AK525" s="26">
        <f>SUM(Tabela4[[#This Row],[1º ano  LP]:[Questionário Contextual Estudante]])</f>
        <v>2070</v>
      </c>
      <c r="AM525">
        <f>IFERROR(IF(VLOOKUP(Tabela4[[#This Row],[Designação]],BW:BX,2,0)="SIM",SUM(AR525:AU525)+(4*(SUM(BH525:BK525))),0),0)</f>
        <v>0</v>
      </c>
      <c r="AN525">
        <f>IFERROR(IF(VLOOKUP(Tabela4[[#This Row],[Designação]],BW:BX,2,0)="SIM",SUM(AV525:BC525)+(4*(SUM(BL525:BS525))),0),0)</f>
        <v>0</v>
      </c>
      <c r="AO525">
        <f>IFERROR(VLOOKUP(Tabela4[[#This Row],[Designação]],BW:BX,2,0),0)</f>
        <v>0</v>
      </c>
      <c r="AP525" t="str">
        <f>IF(Tabela4[[#This Row],[Designação]]=AQ525,"SIM","NÃO")</f>
        <v>SIM</v>
      </c>
      <c r="AQ525" s="38">
        <v>716034</v>
      </c>
      <c r="AR525">
        <v>176</v>
      </c>
      <c r="AS525">
        <v>205</v>
      </c>
      <c r="AT525">
        <v>147</v>
      </c>
      <c r="AU525">
        <v>137</v>
      </c>
      <c r="AV525">
        <v>148</v>
      </c>
      <c r="AW525">
        <v>74</v>
      </c>
      <c r="BD525">
        <v>887</v>
      </c>
      <c r="BF525" t="str">
        <f t="shared" si="280"/>
        <v>sim</v>
      </c>
      <c r="BG525" s="38">
        <v>716034</v>
      </c>
      <c r="BH525">
        <v>6</v>
      </c>
      <c r="BI525">
        <v>7</v>
      </c>
      <c r="BJ525">
        <v>5</v>
      </c>
      <c r="BK525">
        <v>4</v>
      </c>
      <c r="BL525">
        <v>4</v>
      </c>
      <c r="BM525">
        <v>2</v>
      </c>
      <c r="BT525">
        <v>28</v>
      </c>
    </row>
    <row r="526" spans="2:72" x14ac:dyDescent="0.25">
      <c r="B526" s="22">
        <v>7</v>
      </c>
      <c r="C526" s="23">
        <v>716035</v>
      </c>
      <c r="D526" s="24" t="s">
        <v>559</v>
      </c>
      <c r="E526" s="25">
        <f t="shared" si="250"/>
        <v>0</v>
      </c>
      <c r="F526" s="25">
        <f>Tabela4[[#This Row],[1º ano  LP]]</f>
        <v>0</v>
      </c>
      <c r="G526" s="27">
        <f t="shared" si="251"/>
        <v>0</v>
      </c>
      <c r="H526" s="27">
        <f>Tabela4[[#This Row],[1º ano - APLICADOR LP]]</f>
        <v>0</v>
      </c>
      <c r="I526" s="25">
        <f t="shared" si="252"/>
        <v>0</v>
      </c>
      <c r="J526" s="25">
        <f t="shared" si="253"/>
        <v>0</v>
      </c>
      <c r="K526" s="27">
        <f t="shared" si="254"/>
        <v>0</v>
      </c>
      <c r="L526" s="27">
        <f t="shared" si="255"/>
        <v>0</v>
      </c>
      <c r="M526" s="25">
        <f t="shared" si="256"/>
        <v>0</v>
      </c>
      <c r="N526" s="25">
        <f t="shared" si="257"/>
        <v>0</v>
      </c>
      <c r="O526" s="27">
        <f t="shared" si="258"/>
        <v>0</v>
      </c>
      <c r="P526" s="27">
        <f t="shared" si="259"/>
        <v>0</v>
      </c>
      <c r="Q526" s="25">
        <f t="shared" si="260"/>
        <v>0</v>
      </c>
      <c r="R526" s="25">
        <f t="shared" si="261"/>
        <v>0</v>
      </c>
      <c r="S526" s="25">
        <f t="shared" si="262"/>
        <v>0</v>
      </c>
      <c r="T526" s="25">
        <f t="shared" si="263"/>
        <v>0</v>
      </c>
      <c r="U526" s="25">
        <f t="shared" si="264"/>
        <v>158</v>
      </c>
      <c r="V526" s="25">
        <f t="shared" si="265"/>
        <v>158</v>
      </c>
      <c r="W526" s="25">
        <f t="shared" si="266"/>
        <v>377</v>
      </c>
      <c r="X526" s="25">
        <f t="shared" si="267"/>
        <v>377</v>
      </c>
      <c r="Y526" s="25">
        <f t="shared" si="268"/>
        <v>338</v>
      </c>
      <c r="Z526" s="25">
        <f t="shared" si="269"/>
        <v>338</v>
      </c>
      <c r="AA526" s="25">
        <f t="shared" si="270"/>
        <v>316</v>
      </c>
      <c r="AB526" s="25">
        <f t="shared" si="271"/>
        <v>316</v>
      </c>
      <c r="AC526" s="25">
        <f t="shared" si="272"/>
        <v>0</v>
      </c>
      <c r="AD526" s="25">
        <f t="shared" si="273"/>
        <v>0</v>
      </c>
      <c r="AE526" s="25">
        <f t="shared" si="274"/>
        <v>64</v>
      </c>
      <c r="AF526" s="27">
        <f t="shared" si="275"/>
        <v>64</v>
      </c>
      <c r="AG526" s="27">
        <f t="shared" si="276"/>
        <v>0</v>
      </c>
      <c r="AH526" s="27">
        <f t="shared" si="277"/>
        <v>0</v>
      </c>
      <c r="AI526" s="27">
        <f t="shared" si="278"/>
        <v>0</v>
      </c>
      <c r="AJ526" s="27">
        <f t="shared" si="279"/>
        <v>0</v>
      </c>
      <c r="AK526" s="26">
        <f>SUM(Tabela4[[#This Row],[1º ano  LP]:[Questionário Contextual Estudante]])</f>
        <v>2506</v>
      </c>
      <c r="AM526">
        <f>IFERROR(IF(VLOOKUP(Tabela4[[#This Row],[Designação]],BW:BX,2,0)="SIM",SUM(AR526:AU526)+(4*(SUM(BH526:BK526))),0),0)</f>
        <v>0</v>
      </c>
      <c r="AN526">
        <f>IFERROR(IF(VLOOKUP(Tabela4[[#This Row],[Designação]],BW:BX,2,0)="SIM",SUM(AV526:BC526)+(4*(SUM(BL526:BS526))),0),0)</f>
        <v>0</v>
      </c>
      <c r="AO526">
        <f>IFERROR(VLOOKUP(Tabela4[[#This Row],[Designação]],BW:BX,2,0),0)</f>
        <v>0</v>
      </c>
      <c r="AP526" t="str">
        <f>IF(Tabela4[[#This Row],[Designação]]=AQ526,"SIM","NÃO")</f>
        <v>SIM</v>
      </c>
      <c r="AQ526" s="38">
        <v>716035</v>
      </c>
      <c r="AW526">
        <v>142</v>
      </c>
      <c r="AX526">
        <v>341</v>
      </c>
      <c r="AY526">
        <v>306</v>
      </c>
      <c r="AZ526">
        <v>288</v>
      </c>
      <c r="BB526">
        <v>56</v>
      </c>
      <c r="BD526">
        <v>1133</v>
      </c>
      <c r="BF526" t="str">
        <f t="shared" si="280"/>
        <v>sim</v>
      </c>
      <c r="BG526" s="38">
        <v>716035</v>
      </c>
      <c r="BM526">
        <v>4</v>
      </c>
      <c r="BN526">
        <v>9</v>
      </c>
      <c r="BO526">
        <v>8</v>
      </c>
      <c r="BP526">
        <v>7</v>
      </c>
      <c r="BR526">
        <v>2</v>
      </c>
      <c r="BT526">
        <v>30</v>
      </c>
    </row>
    <row r="527" spans="2:72" x14ac:dyDescent="0.25">
      <c r="B527" s="22">
        <v>7</v>
      </c>
      <c r="C527" s="23">
        <v>716036</v>
      </c>
      <c r="D527" s="24" t="s">
        <v>560</v>
      </c>
      <c r="E527" s="25">
        <f t="shared" si="250"/>
        <v>168</v>
      </c>
      <c r="F527" s="25">
        <f>Tabela4[[#This Row],[1º ano  LP]]</f>
        <v>168</v>
      </c>
      <c r="G527" s="27">
        <f t="shared" si="251"/>
        <v>10</v>
      </c>
      <c r="H527" s="27">
        <f>Tabela4[[#This Row],[1º ano - APLICADOR LP]]</f>
        <v>10</v>
      </c>
      <c r="I527" s="25">
        <f t="shared" si="252"/>
        <v>234</v>
      </c>
      <c r="J527" s="25">
        <f t="shared" si="253"/>
        <v>234</v>
      </c>
      <c r="K527" s="27">
        <f t="shared" si="254"/>
        <v>14</v>
      </c>
      <c r="L527" s="27">
        <f t="shared" si="255"/>
        <v>14</v>
      </c>
      <c r="M527" s="25">
        <f t="shared" si="256"/>
        <v>308</v>
      </c>
      <c r="N527" s="25">
        <f t="shared" si="257"/>
        <v>308</v>
      </c>
      <c r="O527" s="27">
        <f t="shared" si="258"/>
        <v>18</v>
      </c>
      <c r="P527" s="27">
        <f t="shared" si="259"/>
        <v>18</v>
      </c>
      <c r="Q527" s="25">
        <f t="shared" si="260"/>
        <v>189</v>
      </c>
      <c r="R527" s="25">
        <f t="shared" si="261"/>
        <v>189</v>
      </c>
      <c r="S527" s="25">
        <f t="shared" si="262"/>
        <v>233</v>
      </c>
      <c r="T527" s="25">
        <f t="shared" si="263"/>
        <v>233</v>
      </c>
      <c r="U527" s="25">
        <f t="shared" si="264"/>
        <v>188</v>
      </c>
      <c r="V527" s="25">
        <f t="shared" si="265"/>
        <v>188</v>
      </c>
      <c r="W527" s="25">
        <f t="shared" si="266"/>
        <v>0</v>
      </c>
      <c r="X527" s="25">
        <f t="shared" si="267"/>
        <v>0</v>
      </c>
      <c r="Y527" s="25">
        <f t="shared" si="268"/>
        <v>0</v>
      </c>
      <c r="Z527" s="25">
        <f t="shared" si="269"/>
        <v>0</v>
      </c>
      <c r="AA527" s="25">
        <f t="shared" si="270"/>
        <v>0</v>
      </c>
      <c r="AB527" s="25">
        <f t="shared" si="271"/>
        <v>0</v>
      </c>
      <c r="AC527" s="25">
        <f t="shared" si="272"/>
        <v>0</v>
      </c>
      <c r="AD527" s="25">
        <f t="shared" si="273"/>
        <v>0</v>
      </c>
      <c r="AE527" s="25">
        <f t="shared" si="274"/>
        <v>0</v>
      </c>
      <c r="AF527" s="27">
        <f t="shared" si="275"/>
        <v>0</v>
      </c>
      <c r="AG527" s="27">
        <f t="shared" si="276"/>
        <v>0</v>
      </c>
      <c r="AH527" s="27">
        <f t="shared" si="277"/>
        <v>0</v>
      </c>
      <c r="AI527" s="27">
        <f t="shared" si="278"/>
        <v>0</v>
      </c>
      <c r="AJ527" s="27">
        <f t="shared" si="279"/>
        <v>0</v>
      </c>
      <c r="AK527" s="26">
        <f>SUM(Tabela4[[#This Row],[1º ano  LP]:[Questionário Contextual Estudante]])</f>
        <v>2724</v>
      </c>
      <c r="AM527">
        <f>IFERROR(IF(VLOOKUP(Tabela4[[#This Row],[Designação]],BW:BX,2,0)="SIM",SUM(AR527:AU527)+(4*(SUM(BH527:BK527))),0),0)</f>
        <v>0</v>
      </c>
      <c r="AN527">
        <f>IFERROR(IF(VLOOKUP(Tabela4[[#This Row],[Designação]],BW:BX,2,0)="SIM",SUM(AV527:BC527)+(4*(SUM(BL527:BS527))),0),0)</f>
        <v>0</v>
      </c>
      <c r="AO527">
        <f>IFERROR(VLOOKUP(Tabela4[[#This Row],[Designação]],BW:BX,2,0),0)</f>
        <v>0</v>
      </c>
      <c r="AP527" t="str">
        <f>IF(Tabela4[[#This Row],[Designação]]=AQ527,"SIM","NÃO")</f>
        <v>SIM</v>
      </c>
      <c r="AQ527" s="38">
        <v>716036</v>
      </c>
      <c r="AR527">
        <v>148</v>
      </c>
      <c r="AS527">
        <v>206</v>
      </c>
      <c r="AT527">
        <v>272</v>
      </c>
      <c r="AU527">
        <v>169</v>
      </c>
      <c r="AV527">
        <v>209</v>
      </c>
      <c r="AW527">
        <v>168</v>
      </c>
      <c r="BD527">
        <v>1172</v>
      </c>
      <c r="BF527" t="str">
        <f t="shared" si="280"/>
        <v>sim</v>
      </c>
      <c r="BG527" s="38">
        <v>716036</v>
      </c>
      <c r="BH527">
        <v>5</v>
      </c>
      <c r="BI527">
        <v>7</v>
      </c>
      <c r="BJ527">
        <v>9</v>
      </c>
      <c r="BK527">
        <v>5</v>
      </c>
      <c r="BL527">
        <v>6</v>
      </c>
      <c r="BM527">
        <v>5</v>
      </c>
      <c r="BT527">
        <v>37</v>
      </c>
    </row>
    <row r="528" spans="2:72" x14ac:dyDescent="0.25">
      <c r="B528" s="22">
        <v>7</v>
      </c>
      <c r="C528" s="23">
        <v>716037</v>
      </c>
      <c r="D528" s="24" t="s">
        <v>561</v>
      </c>
      <c r="E528" s="25">
        <f t="shared" si="250"/>
        <v>96</v>
      </c>
      <c r="F528" s="25">
        <f>Tabela4[[#This Row],[1º ano  LP]]</f>
        <v>96</v>
      </c>
      <c r="G528" s="27">
        <f t="shared" si="251"/>
        <v>6</v>
      </c>
      <c r="H528" s="27">
        <f>Tabela4[[#This Row],[1º ano - APLICADOR LP]]</f>
        <v>6</v>
      </c>
      <c r="I528" s="25">
        <f t="shared" si="252"/>
        <v>128</v>
      </c>
      <c r="J528" s="25">
        <f t="shared" si="253"/>
        <v>128</v>
      </c>
      <c r="K528" s="27">
        <f t="shared" si="254"/>
        <v>8</v>
      </c>
      <c r="L528" s="27">
        <f t="shared" si="255"/>
        <v>8</v>
      </c>
      <c r="M528" s="25">
        <f t="shared" si="256"/>
        <v>105</v>
      </c>
      <c r="N528" s="25">
        <f t="shared" si="257"/>
        <v>105</v>
      </c>
      <c r="O528" s="27">
        <f t="shared" si="258"/>
        <v>6</v>
      </c>
      <c r="P528" s="27">
        <f t="shared" si="259"/>
        <v>6</v>
      </c>
      <c r="Q528" s="25">
        <f t="shared" si="260"/>
        <v>103</v>
      </c>
      <c r="R528" s="25">
        <f t="shared" si="261"/>
        <v>103</v>
      </c>
      <c r="S528" s="25">
        <f t="shared" si="262"/>
        <v>109</v>
      </c>
      <c r="T528" s="25">
        <f t="shared" si="263"/>
        <v>109</v>
      </c>
      <c r="U528" s="25">
        <f t="shared" si="264"/>
        <v>0</v>
      </c>
      <c r="V528" s="25">
        <f t="shared" si="265"/>
        <v>0</v>
      </c>
      <c r="W528" s="25">
        <f t="shared" si="266"/>
        <v>0</v>
      </c>
      <c r="X528" s="25">
        <f t="shared" si="267"/>
        <v>0</v>
      </c>
      <c r="Y528" s="25">
        <f t="shared" si="268"/>
        <v>0</v>
      </c>
      <c r="Z528" s="25">
        <f t="shared" si="269"/>
        <v>0</v>
      </c>
      <c r="AA528" s="25">
        <f t="shared" si="270"/>
        <v>0</v>
      </c>
      <c r="AB528" s="25">
        <f t="shared" si="271"/>
        <v>0</v>
      </c>
      <c r="AC528" s="25">
        <f t="shared" si="272"/>
        <v>0</v>
      </c>
      <c r="AD528" s="25">
        <f t="shared" si="273"/>
        <v>0</v>
      </c>
      <c r="AE528" s="25">
        <f t="shared" si="274"/>
        <v>0</v>
      </c>
      <c r="AF528" s="27">
        <f t="shared" si="275"/>
        <v>0</v>
      </c>
      <c r="AG528" s="27">
        <f t="shared" si="276"/>
        <v>0</v>
      </c>
      <c r="AH528" s="27">
        <f t="shared" si="277"/>
        <v>0</v>
      </c>
      <c r="AI528" s="27">
        <f t="shared" si="278"/>
        <v>0</v>
      </c>
      <c r="AJ528" s="27">
        <f t="shared" si="279"/>
        <v>0</v>
      </c>
      <c r="AK528" s="26">
        <f>SUM(Tabela4[[#This Row],[1º ano  LP]:[Questionário Contextual Estudante]])</f>
        <v>1122</v>
      </c>
      <c r="AM528">
        <f>IFERROR(IF(VLOOKUP(Tabela4[[#This Row],[Designação]],BW:BX,2,0)="SIM",SUM(AR528:AU528)+(4*(SUM(BH528:BK528))),0),0)</f>
        <v>0</v>
      </c>
      <c r="AN528">
        <f>IFERROR(IF(VLOOKUP(Tabela4[[#This Row],[Designação]],BW:BX,2,0)="SIM",SUM(AV528:BC528)+(4*(SUM(BL528:BS528))),0),0)</f>
        <v>0</v>
      </c>
      <c r="AO528">
        <f>IFERROR(VLOOKUP(Tabela4[[#This Row],[Designação]],BW:BX,2,0),0)</f>
        <v>0</v>
      </c>
      <c r="AP528" t="str">
        <f>IF(Tabela4[[#This Row],[Designação]]=AQ528,"SIM","NÃO")</f>
        <v>SIM</v>
      </c>
      <c r="AQ528" s="38">
        <v>716037</v>
      </c>
      <c r="AR528">
        <v>84</v>
      </c>
      <c r="AS528">
        <v>112</v>
      </c>
      <c r="AT528">
        <v>93</v>
      </c>
      <c r="AU528">
        <v>91</v>
      </c>
      <c r="AV528">
        <v>97</v>
      </c>
      <c r="BD528">
        <v>477</v>
      </c>
      <c r="BF528" t="str">
        <f t="shared" si="280"/>
        <v>sim</v>
      </c>
      <c r="BG528" s="38">
        <v>716037</v>
      </c>
      <c r="BH528">
        <v>3</v>
      </c>
      <c r="BI528">
        <v>4</v>
      </c>
      <c r="BJ528">
        <v>3</v>
      </c>
      <c r="BK528">
        <v>3</v>
      </c>
      <c r="BL528">
        <v>3</v>
      </c>
      <c r="BT528">
        <v>16</v>
      </c>
    </row>
    <row r="529" spans="2:72" x14ac:dyDescent="0.25">
      <c r="B529" s="22">
        <v>7</v>
      </c>
      <c r="C529" s="23">
        <v>716038</v>
      </c>
      <c r="D529" s="24" t="s">
        <v>562</v>
      </c>
      <c r="E529" s="25">
        <f t="shared" si="250"/>
        <v>88</v>
      </c>
      <c r="F529" s="25">
        <f>Tabela4[[#This Row],[1º ano  LP]]</f>
        <v>88</v>
      </c>
      <c r="G529" s="27">
        <f t="shared" si="251"/>
        <v>6</v>
      </c>
      <c r="H529" s="27">
        <f>Tabela4[[#This Row],[1º ano - APLICADOR LP]]</f>
        <v>6</v>
      </c>
      <c r="I529" s="25">
        <f t="shared" si="252"/>
        <v>80</v>
      </c>
      <c r="J529" s="25">
        <f t="shared" si="253"/>
        <v>80</v>
      </c>
      <c r="K529" s="27">
        <f t="shared" si="254"/>
        <v>6</v>
      </c>
      <c r="L529" s="27">
        <f t="shared" si="255"/>
        <v>6</v>
      </c>
      <c r="M529" s="25">
        <f t="shared" si="256"/>
        <v>105</v>
      </c>
      <c r="N529" s="25">
        <f t="shared" si="257"/>
        <v>105</v>
      </c>
      <c r="O529" s="27">
        <f t="shared" si="258"/>
        <v>6</v>
      </c>
      <c r="P529" s="27">
        <f t="shared" si="259"/>
        <v>6</v>
      </c>
      <c r="Q529" s="25">
        <f t="shared" si="260"/>
        <v>75</v>
      </c>
      <c r="R529" s="25">
        <f t="shared" si="261"/>
        <v>75</v>
      </c>
      <c r="S529" s="25">
        <f t="shared" si="262"/>
        <v>75</v>
      </c>
      <c r="T529" s="25">
        <f t="shared" si="263"/>
        <v>75</v>
      </c>
      <c r="U529" s="25">
        <f t="shared" si="264"/>
        <v>115</v>
      </c>
      <c r="V529" s="25">
        <f t="shared" si="265"/>
        <v>115</v>
      </c>
      <c r="W529" s="25">
        <f t="shared" si="266"/>
        <v>0</v>
      </c>
      <c r="X529" s="25">
        <f t="shared" si="267"/>
        <v>0</v>
      </c>
      <c r="Y529" s="25">
        <f t="shared" si="268"/>
        <v>0</v>
      </c>
      <c r="Z529" s="25">
        <f t="shared" si="269"/>
        <v>0</v>
      </c>
      <c r="AA529" s="25">
        <f t="shared" si="270"/>
        <v>0</v>
      </c>
      <c r="AB529" s="25">
        <f t="shared" si="271"/>
        <v>0</v>
      </c>
      <c r="AC529" s="25">
        <f t="shared" si="272"/>
        <v>0</v>
      </c>
      <c r="AD529" s="25">
        <f t="shared" si="273"/>
        <v>0</v>
      </c>
      <c r="AE529" s="25">
        <f t="shared" si="274"/>
        <v>0</v>
      </c>
      <c r="AF529" s="27">
        <f t="shared" si="275"/>
        <v>0</v>
      </c>
      <c r="AG529" s="27">
        <f t="shared" si="276"/>
        <v>0</v>
      </c>
      <c r="AH529" s="27">
        <f t="shared" si="277"/>
        <v>0</v>
      </c>
      <c r="AI529" s="27">
        <f t="shared" si="278"/>
        <v>0</v>
      </c>
      <c r="AJ529" s="27">
        <f t="shared" si="279"/>
        <v>0</v>
      </c>
      <c r="AK529" s="26">
        <f>SUM(Tabela4[[#This Row],[1º ano  LP]:[Questionário Contextual Estudante]])</f>
        <v>1112</v>
      </c>
      <c r="AM529">
        <f>IFERROR(IF(VLOOKUP(Tabela4[[#This Row],[Designação]],BW:BX,2,0)="SIM",SUM(AR529:AU529)+(4*(SUM(BH529:BK529))),0),0)</f>
        <v>0</v>
      </c>
      <c r="AN529">
        <f>IFERROR(IF(VLOOKUP(Tabela4[[#This Row],[Designação]],BW:BX,2,0)="SIM",SUM(AV529:BC529)+(4*(SUM(BL529:BS529))),0),0)</f>
        <v>0</v>
      </c>
      <c r="AO529">
        <f>IFERROR(VLOOKUP(Tabela4[[#This Row],[Designação]],BW:BX,2,0),0)</f>
        <v>0</v>
      </c>
      <c r="AP529" t="str">
        <f>IF(Tabela4[[#This Row],[Designação]]=AQ529,"SIM","NÃO")</f>
        <v>SIM</v>
      </c>
      <c r="AQ529" s="38">
        <v>716038</v>
      </c>
      <c r="AR529">
        <v>76</v>
      </c>
      <c r="AS529">
        <v>68</v>
      </c>
      <c r="AT529">
        <v>93</v>
      </c>
      <c r="AU529">
        <v>67</v>
      </c>
      <c r="AV529">
        <v>67</v>
      </c>
      <c r="AW529">
        <v>103</v>
      </c>
      <c r="BD529">
        <v>474</v>
      </c>
      <c r="BF529" t="str">
        <f t="shared" si="280"/>
        <v>sim</v>
      </c>
      <c r="BG529" s="38">
        <v>716038</v>
      </c>
      <c r="BH529">
        <v>3</v>
      </c>
      <c r="BI529">
        <v>3</v>
      </c>
      <c r="BJ529">
        <v>3</v>
      </c>
      <c r="BK529">
        <v>2</v>
      </c>
      <c r="BL529">
        <v>2</v>
      </c>
      <c r="BM529">
        <v>3</v>
      </c>
      <c r="BT529">
        <v>16</v>
      </c>
    </row>
    <row r="530" spans="2:72" x14ac:dyDescent="0.25">
      <c r="B530" s="22">
        <v>7</v>
      </c>
      <c r="C530" s="23">
        <v>716039</v>
      </c>
      <c r="D530" s="24" t="s">
        <v>563</v>
      </c>
      <c r="E530" s="25">
        <f t="shared" si="250"/>
        <v>104</v>
      </c>
      <c r="F530" s="25">
        <f>Tabela4[[#This Row],[1º ano  LP]]</f>
        <v>104</v>
      </c>
      <c r="G530" s="27">
        <f t="shared" si="251"/>
        <v>6</v>
      </c>
      <c r="H530" s="27">
        <f>Tabela4[[#This Row],[1º ano - APLICADOR LP]]</f>
        <v>6</v>
      </c>
      <c r="I530" s="25">
        <f t="shared" si="252"/>
        <v>106</v>
      </c>
      <c r="J530" s="25">
        <f t="shared" si="253"/>
        <v>106</v>
      </c>
      <c r="K530" s="27">
        <f t="shared" si="254"/>
        <v>6</v>
      </c>
      <c r="L530" s="27">
        <f t="shared" si="255"/>
        <v>6</v>
      </c>
      <c r="M530" s="25">
        <f t="shared" si="256"/>
        <v>105</v>
      </c>
      <c r="N530" s="25">
        <f t="shared" si="257"/>
        <v>105</v>
      </c>
      <c r="O530" s="27">
        <f t="shared" si="258"/>
        <v>6</v>
      </c>
      <c r="P530" s="27">
        <f t="shared" si="259"/>
        <v>6</v>
      </c>
      <c r="Q530" s="25">
        <f t="shared" si="260"/>
        <v>116</v>
      </c>
      <c r="R530" s="25">
        <f t="shared" si="261"/>
        <v>116</v>
      </c>
      <c r="S530" s="25">
        <f t="shared" si="262"/>
        <v>112</v>
      </c>
      <c r="T530" s="25">
        <f t="shared" si="263"/>
        <v>112</v>
      </c>
      <c r="U530" s="25">
        <f t="shared" si="264"/>
        <v>117</v>
      </c>
      <c r="V530" s="25">
        <f t="shared" si="265"/>
        <v>117</v>
      </c>
      <c r="W530" s="25">
        <f t="shared" si="266"/>
        <v>0</v>
      </c>
      <c r="X530" s="25">
        <f t="shared" si="267"/>
        <v>0</v>
      </c>
      <c r="Y530" s="25">
        <f t="shared" si="268"/>
        <v>0</v>
      </c>
      <c r="Z530" s="25">
        <f t="shared" si="269"/>
        <v>0</v>
      </c>
      <c r="AA530" s="25">
        <f t="shared" si="270"/>
        <v>0</v>
      </c>
      <c r="AB530" s="25">
        <f t="shared" si="271"/>
        <v>0</v>
      </c>
      <c r="AC530" s="25">
        <f t="shared" si="272"/>
        <v>0</v>
      </c>
      <c r="AD530" s="25">
        <f t="shared" si="273"/>
        <v>0</v>
      </c>
      <c r="AE530" s="25">
        <f t="shared" si="274"/>
        <v>0</v>
      </c>
      <c r="AF530" s="27">
        <f t="shared" si="275"/>
        <v>0</v>
      </c>
      <c r="AG530" s="27">
        <f t="shared" si="276"/>
        <v>0</v>
      </c>
      <c r="AH530" s="27">
        <f t="shared" si="277"/>
        <v>0</v>
      </c>
      <c r="AI530" s="27">
        <f t="shared" si="278"/>
        <v>0</v>
      </c>
      <c r="AJ530" s="27">
        <f t="shared" si="279"/>
        <v>0</v>
      </c>
      <c r="AK530" s="26">
        <f>SUM(Tabela4[[#This Row],[1º ano  LP]:[Questionário Contextual Estudante]])</f>
        <v>1356</v>
      </c>
      <c r="AM530">
        <f>IFERROR(IF(VLOOKUP(Tabela4[[#This Row],[Designação]],BW:BX,2,0)="SIM",SUM(AR530:AU530)+(4*(SUM(BH530:BK530))),0),0)</f>
        <v>0</v>
      </c>
      <c r="AN530">
        <f>IFERROR(IF(VLOOKUP(Tabela4[[#This Row],[Designação]],BW:BX,2,0)="SIM",SUM(AV530:BC530)+(4*(SUM(BL530:BS530))),0),0)</f>
        <v>0</v>
      </c>
      <c r="AO530">
        <f>IFERROR(VLOOKUP(Tabela4[[#This Row],[Designação]],BW:BX,2,0),0)</f>
        <v>0</v>
      </c>
      <c r="AP530" t="str">
        <f>IF(Tabela4[[#This Row],[Designação]]=AQ530,"SIM","NÃO")</f>
        <v>SIM</v>
      </c>
      <c r="AQ530" s="38">
        <v>716039</v>
      </c>
      <c r="AR530">
        <v>92</v>
      </c>
      <c r="AS530">
        <v>94</v>
      </c>
      <c r="AT530">
        <v>93</v>
      </c>
      <c r="AU530">
        <v>104</v>
      </c>
      <c r="AV530">
        <v>100</v>
      </c>
      <c r="AW530">
        <v>105</v>
      </c>
      <c r="BD530">
        <v>588</v>
      </c>
      <c r="BF530" t="str">
        <f t="shared" si="280"/>
        <v>sim</v>
      </c>
      <c r="BG530" s="38">
        <v>716039</v>
      </c>
      <c r="BH530">
        <v>3</v>
      </c>
      <c r="BI530">
        <v>3</v>
      </c>
      <c r="BJ530">
        <v>3</v>
      </c>
      <c r="BK530">
        <v>3</v>
      </c>
      <c r="BL530">
        <v>3</v>
      </c>
      <c r="BM530">
        <v>3</v>
      </c>
      <c r="BT530">
        <v>18</v>
      </c>
    </row>
    <row r="531" spans="2:72" x14ac:dyDescent="0.25">
      <c r="B531" s="22">
        <v>7</v>
      </c>
      <c r="C531" s="23">
        <v>716040</v>
      </c>
      <c r="D531" s="24" t="s">
        <v>564</v>
      </c>
      <c r="E531" s="25">
        <f t="shared" si="250"/>
        <v>0</v>
      </c>
      <c r="F531" s="25">
        <f>Tabela4[[#This Row],[1º ano  LP]]</f>
        <v>0</v>
      </c>
      <c r="G531" s="27">
        <f t="shared" si="251"/>
        <v>0</v>
      </c>
      <c r="H531" s="27">
        <f>Tabela4[[#This Row],[1º ano - APLICADOR LP]]</f>
        <v>0</v>
      </c>
      <c r="I531" s="25">
        <f t="shared" si="252"/>
        <v>0</v>
      </c>
      <c r="J531" s="25">
        <f t="shared" si="253"/>
        <v>0</v>
      </c>
      <c r="K531" s="27">
        <f t="shared" si="254"/>
        <v>0</v>
      </c>
      <c r="L531" s="27">
        <f t="shared" si="255"/>
        <v>0</v>
      </c>
      <c r="M531" s="25">
        <f t="shared" si="256"/>
        <v>0</v>
      </c>
      <c r="N531" s="25">
        <f t="shared" si="257"/>
        <v>0</v>
      </c>
      <c r="O531" s="27">
        <f t="shared" si="258"/>
        <v>0</v>
      </c>
      <c r="P531" s="27">
        <f t="shared" si="259"/>
        <v>0</v>
      </c>
      <c r="Q531" s="25">
        <f t="shared" si="260"/>
        <v>0</v>
      </c>
      <c r="R531" s="25">
        <f t="shared" si="261"/>
        <v>0</v>
      </c>
      <c r="S531" s="25">
        <f t="shared" si="262"/>
        <v>0</v>
      </c>
      <c r="T531" s="25">
        <f t="shared" si="263"/>
        <v>0</v>
      </c>
      <c r="U531" s="25">
        <f t="shared" si="264"/>
        <v>187</v>
      </c>
      <c r="V531" s="25">
        <f t="shared" si="265"/>
        <v>187</v>
      </c>
      <c r="W531" s="25">
        <f t="shared" si="266"/>
        <v>271</v>
      </c>
      <c r="X531" s="25">
        <f t="shared" si="267"/>
        <v>271</v>
      </c>
      <c r="Y531" s="25">
        <f t="shared" si="268"/>
        <v>171</v>
      </c>
      <c r="Z531" s="25">
        <f t="shared" si="269"/>
        <v>171</v>
      </c>
      <c r="AA531" s="25">
        <f t="shared" si="270"/>
        <v>192</v>
      </c>
      <c r="AB531" s="25">
        <f t="shared" si="271"/>
        <v>192</v>
      </c>
      <c r="AC531" s="25">
        <f t="shared" si="272"/>
        <v>0</v>
      </c>
      <c r="AD531" s="25">
        <f t="shared" si="273"/>
        <v>0</v>
      </c>
      <c r="AE531" s="25">
        <f t="shared" si="274"/>
        <v>35</v>
      </c>
      <c r="AF531" s="27">
        <f t="shared" si="275"/>
        <v>35</v>
      </c>
      <c r="AG531" s="27">
        <f t="shared" si="276"/>
        <v>29</v>
      </c>
      <c r="AH531" s="27">
        <f t="shared" si="277"/>
        <v>29</v>
      </c>
      <c r="AI531" s="27">
        <f t="shared" si="278"/>
        <v>0</v>
      </c>
      <c r="AJ531" s="27">
        <f t="shared" si="279"/>
        <v>0</v>
      </c>
      <c r="AK531" s="26">
        <f>SUM(Tabela4[[#This Row],[1º ano  LP]:[Questionário Contextual Estudante]])</f>
        <v>1770</v>
      </c>
      <c r="AM531">
        <f>IFERROR(IF(VLOOKUP(Tabela4[[#This Row],[Designação]],BW:BX,2,0)="SIM",SUM(AR531:AU531)+(4*(SUM(BH531:BK531))),0),0)</f>
        <v>0</v>
      </c>
      <c r="AN531">
        <f>IFERROR(IF(VLOOKUP(Tabela4[[#This Row],[Designação]],BW:BX,2,0)="SIM",SUM(AV531:BC531)+(4*(SUM(BL531:BS531))),0),0)</f>
        <v>0</v>
      </c>
      <c r="AO531">
        <f>IFERROR(VLOOKUP(Tabela4[[#This Row],[Designação]],BW:BX,2,0),0)</f>
        <v>0</v>
      </c>
      <c r="AP531" t="str">
        <f>IF(Tabela4[[#This Row],[Designação]]=AQ531,"SIM","NÃO")</f>
        <v>SIM</v>
      </c>
      <c r="AQ531" s="38">
        <v>716040</v>
      </c>
      <c r="AW531">
        <v>167</v>
      </c>
      <c r="AX531">
        <v>243</v>
      </c>
      <c r="AY531">
        <v>155</v>
      </c>
      <c r="AZ531">
        <v>176</v>
      </c>
      <c r="BB531">
        <v>31</v>
      </c>
      <c r="BC531">
        <v>25</v>
      </c>
      <c r="BD531">
        <v>797</v>
      </c>
      <c r="BF531" t="str">
        <f t="shared" si="280"/>
        <v>sim</v>
      </c>
      <c r="BG531" s="38">
        <v>716040</v>
      </c>
      <c r="BM531">
        <v>5</v>
      </c>
      <c r="BN531">
        <v>7</v>
      </c>
      <c r="BO531">
        <v>4</v>
      </c>
      <c r="BP531">
        <v>4</v>
      </c>
      <c r="BR531">
        <v>1</v>
      </c>
      <c r="BS531">
        <v>1</v>
      </c>
      <c r="BT531">
        <v>22</v>
      </c>
    </row>
    <row r="532" spans="2:72" x14ac:dyDescent="0.25">
      <c r="B532" s="22">
        <v>7</v>
      </c>
      <c r="C532" s="23">
        <v>716041</v>
      </c>
      <c r="D532" s="24" t="s">
        <v>565</v>
      </c>
      <c r="E532" s="25">
        <f t="shared" si="250"/>
        <v>0</v>
      </c>
      <c r="F532" s="25">
        <f>Tabela4[[#This Row],[1º ano  LP]]</f>
        <v>0</v>
      </c>
      <c r="G532" s="27">
        <f t="shared" si="251"/>
        <v>0</v>
      </c>
      <c r="H532" s="27">
        <f>Tabela4[[#This Row],[1º ano - APLICADOR LP]]</f>
        <v>0</v>
      </c>
      <c r="I532" s="25">
        <f t="shared" si="252"/>
        <v>0</v>
      </c>
      <c r="J532" s="25">
        <f t="shared" si="253"/>
        <v>0</v>
      </c>
      <c r="K532" s="27">
        <f t="shared" si="254"/>
        <v>0</v>
      </c>
      <c r="L532" s="27">
        <f t="shared" si="255"/>
        <v>0</v>
      </c>
      <c r="M532" s="25">
        <f t="shared" si="256"/>
        <v>0</v>
      </c>
      <c r="N532" s="25">
        <f t="shared" si="257"/>
        <v>0</v>
      </c>
      <c r="O532" s="27">
        <f t="shared" si="258"/>
        <v>0</v>
      </c>
      <c r="P532" s="27">
        <f t="shared" si="259"/>
        <v>0</v>
      </c>
      <c r="Q532" s="25">
        <f t="shared" si="260"/>
        <v>0</v>
      </c>
      <c r="R532" s="25">
        <f t="shared" si="261"/>
        <v>0</v>
      </c>
      <c r="S532" s="25">
        <f t="shared" si="262"/>
        <v>0</v>
      </c>
      <c r="T532" s="25">
        <f t="shared" si="263"/>
        <v>0</v>
      </c>
      <c r="U532" s="25">
        <f t="shared" si="264"/>
        <v>151</v>
      </c>
      <c r="V532" s="25">
        <f t="shared" si="265"/>
        <v>151</v>
      </c>
      <c r="W532" s="25">
        <f t="shared" si="266"/>
        <v>189</v>
      </c>
      <c r="X532" s="25">
        <f t="shared" si="267"/>
        <v>189</v>
      </c>
      <c r="Y532" s="25">
        <f t="shared" si="268"/>
        <v>154</v>
      </c>
      <c r="Z532" s="25">
        <f t="shared" si="269"/>
        <v>154</v>
      </c>
      <c r="AA532" s="25">
        <f t="shared" si="270"/>
        <v>151</v>
      </c>
      <c r="AB532" s="25">
        <f t="shared" si="271"/>
        <v>151</v>
      </c>
      <c r="AC532" s="25">
        <f t="shared" si="272"/>
        <v>0</v>
      </c>
      <c r="AD532" s="25">
        <f t="shared" si="273"/>
        <v>0</v>
      </c>
      <c r="AE532" s="25">
        <f t="shared" si="274"/>
        <v>32</v>
      </c>
      <c r="AF532" s="27">
        <f t="shared" si="275"/>
        <v>32</v>
      </c>
      <c r="AG532" s="27">
        <f t="shared" si="276"/>
        <v>0</v>
      </c>
      <c r="AH532" s="27">
        <f t="shared" si="277"/>
        <v>0</v>
      </c>
      <c r="AI532" s="27">
        <f t="shared" si="278"/>
        <v>0</v>
      </c>
      <c r="AJ532" s="27">
        <f t="shared" si="279"/>
        <v>0</v>
      </c>
      <c r="AK532" s="26">
        <f>SUM(Tabela4[[#This Row],[1º ano  LP]:[Questionário Contextual Estudante]])</f>
        <v>1354</v>
      </c>
      <c r="AM532">
        <f>IFERROR(IF(VLOOKUP(Tabela4[[#This Row],[Designação]],BW:BX,2,0)="SIM",SUM(AR532:AU532)+(4*(SUM(BH532:BK532))),0),0)</f>
        <v>0</v>
      </c>
      <c r="AN532">
        <f>IFERROR(IF(VLOOKUP(Tabela4[[#This Row],[Designação]],BW:BX,2,0)="SIM",SUM(AV532:BC532)+(4*(SUM(BL532:BS532))),0),0)</f>
        <v>0</v>
      </c>
      <c r="AO532">
        <f>IFERROR(VLOOKUP(Tabela4[[#This Row],[Designação]],BW:BX,2,0),0)</f>
        <v>0</v>
      </c>
      <c r="AP532" t="str">
        <f>IF(Tabela4[[#This Row],[Designação]]=AQ532,"SIM","NÃO")</f>
        <v>SIM</v>
      </c>
      <c r="AQ532" s="38">
        <v>716041</v>
      </c>
      <c r="AW532">
        <v>131</v>
      </c>
      <c r="AX532">
        <v>169</v>
      </c>
      <c r="AY532">
        <v>138</v>
      </c>
      <c r="AZ532">
        <v>135</v>
      </c>
      <c r="BB532">
        <v>28</v>
      </c>
      <c r="BD532">
        <v>601</v>
      </c>
      <c r="BF532" t="str">
        <f t="shared" si="280"/>
        <v>sim</v>
      </c>
      <c r="BG532" s="38">
        <v>716041</v>
      </c>
      <c r="BM532">
        <v>5</v>
      </c>
      <c r="BN532">
        <v>5</v>
      </c>
      <c r="BO532">
        <v>4</v>
      </c>
      <c r="BP532">
        <v>4</v>
      </c>
      <c r="BR532">
        <v>1</v>
      </c>
      <c r="BT532">
        <v>19</v>
      </c>
    </row>
    <row r="533" spans="2:72" x14ac:dyDescent="0.25">
      <c r="B533" s="22">
        <v>7</v>
      </c>
      <c r="C533" s="23">
        <v>716042</v>
      </c>
      <c r="D533" s="24" t="s">
        <v>566</v>
      </c>
      <c r="E533" s="25">
        <f t="shared" si="250"/>
        <v>64</v>
      </c>
      <c r="F533" s="25">
        <f>Tabela4[[#This Row],[1º ano  LP]]</f>
        <v>64</v>
      </c>
      <c r="G533" s="27">
        <f t="shared" si="251"/>
        <v>4</v>
      </c>
      <c r="H533" s="27">
        <f>Tabela4[[#This Row],[1º ano - APLICADOR LP]]</f>
        <v>4</v>
      </c>
      <c r="I533" s="25">
        <f t="shared" si="252"/>
        <v>70</v>
      </c>
      <c r="J533" s="25">
        <f t="shared" si="253"/>
        <v>70</v>
      </c>
      <c r="K533" s="27">
        <f t="shared" si="254"/>
        <v>4</v>
      </c>
      <c r="L533" s="27">
        <f t="shared" si="255"/>
        <v>4</v>
      </c>
      <c r="M533" s="25">
        <f t="shared" si="256"/>
        <v>97</v>
      </c>
      <c r="N533" s="25">
        <f t="shared" si="257"/>
        <v>97</v>
      </c>
      <c r="O533" s="27">
        <f t="shared" si="258"/>
        <v>6</v>
      </c>
      <c r="P533" s="27">
        <f t="shared" si="259"/>
        <v>6</v>
      </c>
      <c r="Q533" s="25">
        <f t="shared" si="260"/>
        <v>89</v>
      </c>
      <c r="R533" s="25">
        <f t="shared" si="261"/>
        <v>89</v>
      </c>
      <c r="S533" s="25">
        <f t="shared" si="262"/>
        <v>75</v>
      </c>
      <c r="T533" s="25">
        <f t="shared" si="263"/>
        <v>75</v>
      </c>
      <c r="U533" s="25">
        <f t="shared" si="264"/>
        <v>0</v>
      </c>
      <c r="V533" s="25">
        <f t="shared" si="265"/>
        <v>0</v>
      </c>
      <c r="W533" s="25">
        <f t="shared" si="266"/>
        <v>0</v>
      </c>
      <c r="X533" s="25">
        <f t="shared" si="267"/>
        <v>0</v>
      </c>
      <c r="Y533" s="25">
        <f t="shared" si="268"/>
        <v>0</v>
      </c>
      <c r="Z533" s="25">
        <f t="shared" si="269"/>
        <v>0</v>
      </c>
      <c r="AA533" s="25">
        <f t="shared" si="270"/>
        <v>0</v>
      </c>
      <c r="AB533" s="25">
        <f t="shared" si="271"/>
        <v>0</v>
      </c>
      <c r="AC533" s="25">
        <f t="shared" si="272"/>
        <v>0</v>
      </c>
      <c r="AD533" s="25">
        <f t="shared" si="273"/>
        <v>0</v>
      </c>
      <c r="AE533" s="25">
        <f t="shared" si="274"/>
        <v>0</v>
      </c>
      <c r="AF533" s="27">
        <f t="shared" si="275"/>
        <v>0</v>
      </c>
      <c r="AG533" s="27">
        <f t="shared" si="276"/>
        <v>0</v>
      </c>
      <c r="AH533" s="27">
        <f t="shared" si="277"/>
        <v>0</v>
      </c>
      <c r="AI533" s="27">
        <f t="shared" si="278"/>
        <v>0</v>
      </c>
      <c r="AJ533" s="27">
        <f t="shared" si="279"/>
        <v>0</v>
      </c>
      <c r="AK533" s="26">
        <f>SUM(Tabela4[[#This Row],[1º ano  LP]:[Questionário Contextual Estudante]])</f>
        <v>818</v>
      </c>
      <c r="AM533">
        <f>IFERROR(IF(VLOOKUP(Tabela4[[#This Row],[Designação]],BW:BX,2,0)="SIM",SUM(AR533:AU533)+(4*(SUM(BH533:BK533))),0),0)</f>
        <v>0</v>
      </c>
      <c r="AN533">
        <f>IFERROR(IF(VLOOKUP(Tabela4[[#This Row],[Designação]],BW:BX,2,0)="SIM",SUM(AV533:BC533)+(4*(SUM(BL533:BS533))),0),0)</f>
        <v>0</v>
      </c>
      <c r="AO533">
        <f>IFERROR(VLOOKUP(Tabela4[[#This Row],[Designação]],BW:BX,2,0),0)</f>
        <v>0</v>
      </c>
      <c r="AP533" t="str">
        <f>IF(Tabela4[[#This Row],[Designação]]=AQ533,"SIM","NÃO")</f>
        <v>SIM</v>
      </c>
      <c r="AQ533" s="38">
        <v>716042</v>
      </c>
      <c r="AR533">
        <v>56</v>
      </c>
      <c r="AS533">
        <v>62</v>
      </c>
      <c r="AT533">
        <v>85</v>
      </c>
      <c r="AU533">
        <v>77</v>
      </c>
      <c r="AV533">
        <v>67</v>
      </c>
      <c r="BD533">
        <v>347</v>
      </c>
      <c r="BF533" t="str">
        <f t="shared" si="280"/>
        <v>sim</v>
      </c>
      <c r="BG533" s="38">
        <v>716042</v>
      </c>
      <c r="BH533">
        <v>2</v>
      </c>
      <c r="BI533">
        <v>2</v>
      </c>
      <c r="BJ533">
        <v>3</v>
      </c>
      <c r="BK533">
        <v>3</v>
      </c>
      <c r="BL533">
        <v>2</v>
      </c>
      <c r="BT533">
        <v>12</v>
      </c>
    </row>
    <row r="534" spans="2:72" x14ac:dyDescent="0.25">
      <c r="B534" s="22">
        <v>7</v>
      </c>
      <c r="C534" s="23">
        <v>716043</v>
      </c>
      <c r="D534" s="24" t="s">
        <v>567</v>
      </c>
      <c r="E534" s="25">
        <f t="shared" si="250"/>
        <v>70</v>
      </c>
      <c r="F534" s="25">
        <f>Tabela4[[#This Row],[1º ano  LP]]</f>
        <v>70</v>
      </c>
      <c r="G534" s="27">
        <f t="shared" si="251"/>
        <v>4</v>
      </c>
      <c r="H534" s="27">
        <f>Tabela4[[#This Row],[1º ano - APLICADOR LP]]</f>
        <v>4</v>
      </c>
      <c r="I534" s="25">
        <f t="shared" si="252"/>
        <v>75</v>
      </c>
      <c r="J534" s="25">
        <f t="shared" si="253"/>
        <v>75</v>
      </c>
      <c r="K534" s="27">
        <f t="shared" si="254"/>
        <v>4</v>
      </c>
      <c r="L534" s="27">
        <f t="shared" si="255"/>
        <v>4</v>
      </c>
      <c r="M534" s="25">
        <f t="shared" si="256"/>
        <v>70</v>
      </c>
      <c r="N534" s="25">
        <f t="shared" si="257"/>
        <v>70</v>
      </c>
      <c r="O534" s="27">
        <f t="shared" si="258"/>
        <v>4</v>
      </c>
      <c r="P534" s="27">
        <f t="shared" si="259"/>
        <v>4</v>
      </c>
      <c r="Q534" s="25">
        <f t="shared" si="260"/>
        <v>76</v>
      </c>
      <c r="R534" s="25">
        <f t="shared" si="261"/>
        <v>76</v>
      </c>
      <c r="S534" s="25">
        <f t="shared" si="262"/>
        <v>69</v>
      </c>
      <c r="T534" s="25">
        <f t="shared" si="263"/>
        <v>69</v>
      </c>
      <c r="U534" s="25">
        <f t="shared" si="264"/>
        <v>69</v>
      </c>
      <c r="V534" s="25">
        <f t="shared" si="265"/>
        <v>69</v>
      </c>
      <c r="W534" s="25">
        <f t="shared" si="266"/>
        <v>0</v>
      </c>
      <c r="X534" s="25">
        <f t="shared" si="267"/>
        <v>0</v>
      </c>
      <c r="Y534" s="25">
        <f t="shared" si="268"/>
        <v>0</v>
      </c>
      <c r="Z534" s="25">
        <f t="shared" si="269"/>
        <v>0</v>
      </c>
      <c r="AA534" s="25">
        <f t="shared" si="270"/>
        <v>0</v>
      </c>
      <c r="AB534" s="25">
        <f t="shared" si="271"/>
        <v>0</v>
      </c>
      <c r="AC534" s="25">
        <f t="shared" si="272"/>
        <v>0</v>
      </c>
      <c r="AD534" s="25">
        <f t="shared" si="273"/>
        <v>0</v>
      </c>
      <c r="AE534" s="25">
        <f t="shared" si="274"/>
        <v>0</v>
      </c>
      <c r="AF534" s="27">
        <f t="shared" si="275"/>
        <v>0</v>
      </c>
      <c r="AG534" s="27">
        <f t="shared" si="276"/>
        <v>0</v>
      </c>
      <c r="AH534" s="27">
        <f t="shared" si="277"/>
        <v>0</v>
      </c>
      <c r="AI534" s="27">
        <f t="shared" si="278"/>
        <v>0</v>
      </c>
      <c r="AJ534" s="27">
        <f t="shared" si="279"/>
        <v>0</v>
      </c>
      <c r="AK534" s="26">
        <f>SUM(Tabela4[[#This Row],[1º ano  LP]:[Questionário Contextual Estudante]])</f>
        <v>882</v>
      </c>
      <c r="AM534">
        <f>IFERROR(IF(VLOOKUP(Tabela4[[#This Row],[Designação]],BW:BX,2,0)="SIM",SUM(AR534:AU534)+(4*(SUM(BH534:BK534))),0),0)</f>
        <v>0</v>
      </c>
      <c r="AN534">
        <f>IFERROR(IF(VLOOKUP(Tabela4[[#This Row],[Designação]],BW:BX,2,0)="SIM",SUM(AV534:BC534)+(4*(SUM(BL534:BS534))),0),0)</f>
        <v>0</v>
      </c>
      <c r="AO534">
        <f>IFERROR(VLOOKUP(Tabela4[[#This Row],[Designação]],BW:BX,2,0),0)</f>
        <v>0</v>
      </c>
      <c r="AP534" t="str">
        <f>IF(Tabela4[[#This Row],[Designação]]=AQ534,"SIM","NÃO")</f>
        <v>SIM</v>
      </c>
      <c r="AQ534" s="38">
        <v>716043</v>
      </c>
      <c r="AR534">
        <v>62</v>
      </c>
      <c r="AS534">
        <v>67</v>
      </c>
      <c r="AT534">
        <v>62</v>
      </c>
      <c r="AU534">
        <v>68</v>
      </c>
      <c r="AV534">
        <v>61</v>
      </c>
      <c r="AW534">
        <v>61</v>
      </c>
      <c r="BD534">
        <v>381</v>
      </c>
      <c r="BF534" t="str">
        <f t="shared" si="280"/>
        <v>sim</v>
      </c>
      <c r="BG534" s="38">
        <v>716043</v>
      </c>
      <c r="BH534">
        <v>2</v>
      </c>
      <c r="BI534">
        <v>2</v>
      </c>
      <c r="BJ534">
        <v>2</v>
      </c>
      <c r="BK534">
        <v>2</v>
      </c>
      <c r="BL534">
        <v>2</v>
      </c>
      <c r="BM534">
        <v>2</v>
      </c>
      <c r="BT534">
        <v>12</v>
      </c>
    </row>
    <row r="535" spans="2:72" x14ac:dyDescent="0.25">
      <c r="B535" s="22">
        <v>7</v>
      </c>
      <c r="C535" s="23">
        <v>716044</v>
      </c>
      <c r="D535" s="24" t="s">
        <v>568</v>
      </c>
      <c r="E535" s="25">
        <f t="shared" si="250"/>
        <v>58</v>
      </c>
      <c r="F535" s="25">
        <f>Tabela4[[#This Row],[1º ano  LP]]</f>
        <v>58</v>
      </c>
      <c r="G535" s="27">
        <f t="shared" si="251"/>
        <v>4</v>
      </c>
      <c r="H535" s="27">
        <f>Tabela4[[#This Row],[1º ano - APLICADOR LP]]</f>
        <v>4</v>
      </c>
      <c r="I535" s="25">
        <f t="shared" si="252"/>
        <v>65</v>
      </c>
      <c r="J535" s="25">
        <f t="shared" si="253"/>
        <v>65</v>
      </c>
      <c r="K535" s="27">
        <f t="shared" si="254"/>
        <v>4</v>
      </c>
      <c r="L535" s="27">
        <f t="shared" si="255"/>
        <v>4</v>
      </c>
      <c r="M535" s="25">
        <f t="shared" si="256"/>
        <v>70</v>
      </c>
      <c r="N535" s="25">
        <f t="shared" si="257"/>
        <v>70</v>
      </c>
      <c r="O535" s="27">
        <f t="shared" si="258"/>
        <v>4</v>
      </c>
      <c r="P535" s="27">
        <f t="shared" si="259"/>
        <v>4</v>
      </c>
      <c r="Q535" s="25">
        <f t="shared" si="260"/>
        <v>46</v>
      </c>
      <c r="R535" s="25">
        <f t="shared" si="261"/>
        <v>46</v>
      </c>
      <c r="S535" s="25">
        <f t="shared" si="262"/>
        <v>80</v>
      </c>
      <c r="T535" s="25">
        <f t="shared" si="263"/>
        <v>80</v>
      </c>
      <c r="U535" s="25">
        <f t="shared" si="264"/>
        <v>69</v>
      </c>
      <c r="V535" s="25">
        <f t="shared" si="265"/>
        <v>69</v>
      </c>
      <c r="W535" s="25">
        <f t="shared" si="266"/>
        <v>0</v>
      </c>
      <c r="X535" s="25">
        <f t="shared" si="267"/>
        <v>0</v>
      </c>
      <c r="Y535" s="25">
        <f t="shared" si="268"/>
        <v>0</v>
      </c>
      <c r="Z535" s="25">
        <f t="shared" si="269"/>
        <v>0</v>
      </c>
      <c r="AA535" s="25">
        <f t="shared" si="270"/>
        <v>0</v>
      </c>
      <c r="AB535" s="25">
        <f t="shared" si="271"/>
        <v>0</v>
      </c>
      <c r="AC535" s="25">
        <f t="shared" si="272"/>
        <v>0</v>
      </c>
      <c r="AD535" s="25">
        <f t="shared" si="273"/>
        <v>0</v>
      </c>
      <c r="AE535" s="25">
        <f t="shared" si="274"/>
        <v>0</v>
      </c>
      <c r="AF535" s="27">
        <f t="shared" si="275"/>
        <v>0</v>
      </c>
      <c r="AG535" s="27">
        <f t="shared" si="276"/>
        <v>0</v>
      </c>
      <c r="AH535" s="27">
        <f t="shared" si="277"/>
        <v>0</v>
      </c>
      <c r="AI535" s="27">
        <f t="shared" si="278"/>
        <v>0</v>
      </c>
      <c r="AJ535" s="27">
        <f t="shared" si="279"/>
        <v>0</v>
      </c>
      <c r="AK535" s="26">
        <f>SUM(Tabela4[[#This Row],[1º ano  LP]:[Questionário Contextual Estudante]])</f>
        <v>800</v>
      </c>
      <c r="AM535">
        <f>IFERROR(IF(VLOOKUP(Tabela4[[#This Row],[Designação]],BW:BX,2,0)="SIM",SUM(AR535:AU535)+(4*(SUM(BH535:BK535))),0),0)</f>
        <v>0</v>
      </c>
      <c r="AN535">
        <f>IFERROR(IF(VLOOKUP(Tabela4[[#This Row],[Designação]],BW:BX,2,0)="SIM",SUM(AV535:BC535)+(4*(SUM(BL535:BS535))),0),0)</f>
        <v>0</v>
      </c>
      <c r="AO535">
        <f>IFERROR(VLOOKUP(Tabela4[[#This Row],[Designação]],BW:BX,2,0),0)</f>
        <v>0</v>
      </c>
      <c r="AP535" t="str">
        <f>IF(Tabela4[[#This Row],[Designação]]=AQ535,"SIM","NÃO")</f>
        <v>SIM</v>
      </c>
      <c r="AQ535" s="38">
        <v>716044</v>
      </c>
      <c r="AR535">
        <v>50</v>
      </c>
      <c r="AS535">
        <v>57</v>
      </c>
      <c r="AT535">
        <v>62</v>
      </c>
      <c r="AU535">
        <v>38</v>
      </c>
      <c r="AV535">
        <v>72</v>
      </c>
      <c r="AW535">
        <v>61</v>
      </c>
      <c r="BD535">
        <v>340</v>
      </c>
      <c r="BF535" t="str">
        <f t="shared" si="280"/>
        <v>sim</v>
      </c>
      <c r="BG535" s="38">
        <v>716044</v>
      </c>
      <c r="BH535">
        <v>2</v>
      </c>
      <c r="BI535">
        <v>2</v>
      </c>
      <c r="BJ535">
        <v>2</v>
      </c>
      <c r="BK535">
        <v>2</v>
      </c>
      <c r="BL535">
        <v>2</v>
      </c>
      <c r="BM535">
        <v>2</v>
      </c>
      <c r="BT535">
        <v>12</v>
      </c>
    </row>
    <row r="536" spans="2:72" x14ac:dyDescent="0.25">
      <c r="B536" s="22">
        <v>7</v>
      </c>
      <c r="C536" s="23">
        <v>716045</v>
      </c>
      <c r="D536" s="24" t="s">
        <v>569</v>
      </c>
      <c r="E536" s="25">
        <f t="shared" si="250"/>
        <v>0</v>
      </c>
      <c r="F536" s="25">
        <f>Tabela4[[#This Row],[1º ano  LP]]</f>
        <v>0</v>
      </c>
      <c r="G536" s="27">
        <f t="shared" si="251"/>
        <v>0</v>
      </c>
      <c r="H536" s="27">
        <f>Tabela4[[#This Row],[1º ano - APLICADOR LP]]</f>
        <v>0</v>
      </c>
      <c r="I536" s="25">
        <f t="shared" si="252"/>
        <v>0</v>
      </c>
      <c r="J536" s="25">
        <f t="shared" si="253"/>
        <v>0</v>
      </c>
      <c r="K536" s="27">
        <f t="shared" si="254"/>
        <v>0</v>
      </c>
      <c r="L536" s="27">
        <f t="shared" si="255"/>
        <v>0</v>
      </c>
      <c r="M536" s="25">
        <f t="shared" si="256"/>
        <v>0</v>
      </c>
      <c r="N536" s="25">
        <f t="shared" si="257"/>
        <v>0</v>
      </c>
      <c r="O536" s="27">
        <f t="shared" si="258"/>
        <v>0</v>
      </c>
      <c r="P536" s="27">
        <f t="shared" si="259"/>
        <v>0</v>
      </c>
      <c r="Q536" s="25">
        <f t="shared" si="260"/>
        <v>0</v>
      </c>
      <c r="R536" s="25">
        <f t="shared" si="261"/>
        <v>0</v>
      </c>
      <c r="S536" s="25">
        <f t="shared" si="262"/>
        <v>0</v>
      </c>
      <c r="T536" s="25">
        <f t="shared" si="263"/>
        <v>0</v>
      </c>
      <c r="U536" s="25">
        <f t="shared" si="264"/>
        <v>109</v>
      </c>
      <c r="V536" s="25">
        <f t="shared" si="265"/>
        <v>109</v>
      </c>
      <c r="W536" s="25">
        <f t="shared" si="266"/>
        <v>240</v>
      </c>
      <c r="X536" s="25">
        <f t="shared" si="267"/>
        <v>240</v>
      </c>
      <c r="Y536" s="25">
        <f t="shared" si="268"/>
        <v>150</v>
      </c>
      <c r="Z536" s="25">
        <f t="shared" si="269"/>
        <v>150</v>
      </c>
      <c r="AA536" s="25">
        <f t="shared" si="270"/>
        <v>166</v>
      </c>
      <c r="AB536" s="25">
        <f t="shared" si="271"/>
        <v>166</v>
      </c>
      <c r="AC536" s="25">
        <f t="shared" si="272"/>
        <v>0</v>
      </c>
      <c r="AD536" s="25">
        <f t="shared" si="273"/>
        <v>0</v>
      </c>
      <c r="AE536" s="25">
        <f t="shared" si="274"/>
        <v>26</v>
      </c>
      <c r="AF536" s="27">
        <f t="shared" si="275"/>
        <v>26</v>
      </c>
      <c r="AG536" s="27">
        <f t="shared" si="276"/>
        <v>33</v>
      </c>
      <c r="AH536" s="27">
        <f t="shared" si="277"/>
        <v>33</v>
      </c>
      <c r="AI536" s="27">
        <f t="shared" si="278"/>
        <v>0</v>
      </c>
      <c r="AJ536" s="27">
        <f t="shared" si="279"/>
        <v>0</v>
      </c>
      <c r="AK536" s="26">
        <f>SUM(Tabela4[[#This Row],[1º ano  LP]:[Questionário Contextual Estudante]])</f>
        <v>1448</v>
      </c>
      <c r="AM536">
        <f>IFERROR(IF(VLOOKUP(Tabela4[[#This Row],[Designação]],BW:BX,2,0)="SIM",SUM(AR536:AU536)+(4*(SUM(BH536:BK536))),0),0)</f>
        <v>0</v>
      </c>
      <c r="AN536">
        <f>IFERROR(IF(VLOOKUP(Tabela4[[#This Row],[Designação]],BW:BX,2,0)="SIM",SUM(AV536:BC536)+(4*(SUM(BL536:BS536))),0),0)</f>
        <v>0</v>
      </c>
      <c r="AO536">
        <f>IFERROR(VLOOKUP(Tabela4[[#This Row],[Designação]],BW:BX,2,0),0)</f>
        <v>0</v>
      </c>
      <c r="AP536" t="str">
        <f>IF(Tabela4[[#This Row],[Designação]]=AQ536,"SIM","NÃO")</f>
        <v>SIM</v>
      </c>
      <c r="AQ536" s="38">
        <v>716045</v>
      </c>
      <c r="AW536">
        <v>93</v>
      </c>
      <c r="AX536">
        <v>212</v>
      </c>
      <c r="AY536">
        <v>134</v>
      </c>
      <c r="AZ536">
        <v>146</v>
      </c>
      <c r="BB536">
        <v>22</v>
      </c>
      <c r="BC536">
        <v>29</v>
      </c>
      <c r="BD536">
        <v>636</v>
      </c>
      <c r="BF536" t="str">
        <f t="shared" si="280"/>
        <v>sim</v>
      </c>
      <c r="BG536" s="38">
        <v>716045</v>
      </c>
      <c r="BM536">
        <v>4</v>
      </c>
      <c r="BN536">
        <v>7</v>
      </c>
      <c r="BO536">
        <v>4</v>
      </c>
      <c r="BP536">
        <v>5</v>
      </c>
      <c r="BR536">
        <v>1</v>
      </c>
      <c r="BS536">
        <v>1</v>
      </c>
      <c r="BT536">
        <v>22</v>
      </c>
    </row>
    <row r="537" spans="2:72" x14ac:dyDescent="0.25">
      <c r="B537" s="22">
        <v>7</v>
      </c>
      <c r="C537" s="23">
        <v>716046</v>
      </c>
      <c r="D537" s="24" t="s">
        <v>570</v>
      </c>
      <c r="E537" s="25">
        <f t="shared" si="250"/>
        <v>0</v>
      </c>
      <c r="F537" s="25">
        <f>Tabela4[[#This Row],[1º ano  LP]]</f>
        <v>0</v>
      </c>
      <c r="G537" s="27">
        <f t="shared" si="251"/>
        <v>0</v>
      </c>
      <c r="H537" s="27">
        <f>Tabela4[[#This Row],[1º ano - APLICADOR LP]]</f>
        <v>0</v>
      </c>
      <c r="I537" s="25">
        <f t="shared" si="252"/>
        <v>0</v>
      </c>
      <c r="J537" s="25">
        <f t="shared" si="253"/>
        <v>0</v>
      </c>
      <c r="K537" s="27">
        <f t="shared" si="254"/>
        <v>0</v>
      </c>
      <c r="L537" s="27">
        <f t="shared" si="255"/>
        <v>0</v>
      </c>
      <c r="M537" s="25">
        <f t="shared" si="256"/>
        <v>0</v>
      </c>
      <c r="N537" s="25">
        <f t="shared" si="257"/>
        <v>0</v>
      </c>
      <c r="O537" s="27">
        <f t="shared" si="258"/>
        <v>0</v>
      </c>
      <c r="P537" s="27">
        <f t="shared" si="259"/>
        <v>0</v>
      </c>
      <c r="Q537" s="25">
        <f t="shared" si="260"/>
        <v>0</v>
      </c>
      <c r="R537" s="25">
        <f t="shared" si="261"/>
        <v>0</v>
      </c>
      <c r="S537" s="25">
        <f t="shared" si="262"/>
        <v>0</v>
      </c>
      <c r="T537" s="25">
        <f t="shared" si="263"/>
        <v>0</v>
      </c>
      <c r="U537" s="25">
        <f t="shared" si="264"/>
        <v>121</v>
      </c>
      <c r="V537" s="25">
        <f t="shared" si="265"/>
        <v>121</v>
      </c>
      <c r="W537" s="25">
        <f t="shared" si="266"/>
        <v>127</v>
      </c>
      <c r="X537" s="25">
        <f t="shared" si="267"/>
        <v>127</v>
      </c>
      <c r="Y537" s="25">
        <f t="shared" si="268"/>
        <v>81</v>
      </c>
      <c r="Z537" s="25">
        <f t="shared" si="269"/>
        <v>81</v>
      </c>
      <c r="AA537" s="25">
        <f t="shared" si="270"/>
        <v>74</v>
      </c>
      <c r="AB537" s="25">
        <f t="shared" si="271"/>
        <v>74</v>
      </c>
      <c r="AC537" s="25">
        <f t="shared" si="272"/>
        <v>0</v>
      </c>
      <c r="AD537" s="25">
        <f t="shared" si="273"/>
        <v>0</v>
      </c>
      <c r="AE537" s="25">
        <f t="shared" si="274"/>
        <v>0</v>
      </c>
      <c r="AF537" s="27">
        <f t="shared" si="275"/>
        <v>0</v>
      </c>
      <c r="AG537" s="27">
        <f t="shared" si="276"/>
        <v>0</v>
      </c>
      <c r="AH537" s="27">
        <f t="shared" si="277"/>
        <v>0</v>
      </c>
      <c r="AI537" s="27">
        <f t="shared" si="278"/>
        <v>0</v>
      </c>
      <c r="AJ537" s="27">
        <f t="shared" si="279"/>
        <v>403</v>
      </c>
      <c r="AK537" s="26">
        <f>SUM(Tabela4[[#This Row],[1º ano  LP]:[Questionário Contextual Estudante]])</f>
        <v>1209</v>
      </c>
      <c r="AM537">
        <f>IFERROR(IF(VLOOKUP(Tabela4[[#This Row],[Designação]],BW:BX,2,0)="SIM",SUM(AR537:AU537)+(4*(SUM(BH537:BK537))),0),0)</f>
        <v>0</v>
      </c>
      <c r="AN537">
        <f>IFERROR(IF(VLOOKUP(Tabela4[[#This Row],[Designação]],BW:BX,2,0)="SIM",SUM(AV537:BC537)+(4*(SUM(BL537:BS537))),0),0)</f>
        <v>403</v>
      </c>
      <c r="AO537" t="str">
        <f>IFERROR(VLOOKUP(Tabela4[[#This Row],[Designação]],BW:BX,2,0),0)</f>
        <v>SIM</v>
      </c>
      <c r="AP537" t="str">
        <f>IF(Tabela4[[#This Row],[Designação]]=AQ537,"SIM","NÃO")</f>
        <v>SIM</v>
      </c>
      <c r="AQ537" s="38">
        <v>716046</v>
      </c>
      <c r="AW537">
        <v>105</v>
      </c>
      <c r="AX537">
        <v>115</v>
      </c>
      <c r="AY537">
        <v>73</v>
      </c>
      <c r="AZ537">
        <v>66</v>
      </c>
      <c r="BD537">
        <v>359</v>
      </c>
      <c r="BF537" t="str">
        <f t="shared" si="280"/>
        <v>sim</v>
      </c>
      <c r="BG537" s="38">
        <v>716046</v>
      </c>
      <c r="BM537">
        <v>4</v>
      </c>
      <c r="BN537">
        <v>3</v>
      </c>
      <c r="BO537">
        <v>2</v>
      </c>
      <c r="BP537">
        <v>2</v>
      </c>
      <c r="BT537">
        <v>11</v>
      </c>
    </row>
    <row r="538" spans="2:72" x14ac:dyDescent="0.25">
      <c r="B538" s="22">
        <v>7</v>
      </c>
      <c r="C538" s="23">
        <v>716047</v>
      </c>
      <c r="D538" s="24" t="s">
        <v>571</v>
      </c>
      <c r="E538" s="25">
        <f t="shared" si="250"/>
        <v>0</v>
      </c>
      <c r="F538" s="25">
        <f>Tabela4[[#This Row],[1º ano  LP]]</f>
        <v>0</v>
      </c>
      <c r="G538" s="27">
        <f t="shared" si="251"/>
        <v>0</v>
      </c>
      <c r="H538" s="27">
        <f>Tabela4[[#This Row],[1º ano - APLICADOR LP]]</f>
        <v>0</v>
      </c>
      <c r="I538" s="25">
        <f t="shared" si="252"/>
        <v>0</v>
      </c>
      <c r="J538" s="25">
        <f t="shared" si="253"/>
        <v>0</v>
      </c>
      <c r="K538" s="27">
        <f t="shared" si="254"/>
        <v>0</v>
      </c>
      <c r="L538" s="27">
        <f t="shared" si="255"/>
        <v>0</v>
      </c>
      <c r="M538" s="25">
        <f t="shared" si="256"/>
        <v>0</v>
      </c>
      <c r="N538" s="25">
        <f t="shared" si="257"/>
        <v>0</v>
      </c>
      <c r="O538" s="27">
        <f t="shared" si="258"/>
        <v>0</v>
      </c>
      <c r="P538" s="27">
        <f t="shared" si="259"/>
        <v>0</v>
      </c>
      <c r="Q538" s="25">
        <f t="shared" si="260"/>
        <v>0</v>
      </c>
      <c r="R538" s="25">
        <f t="shared" si="261"/>
        <v>0</v>
      </c>
      <c r="S538" s="25">
        <f t="shared" si="262"/>
        <v>0</v>
      </c>
      <c r="T538" s="25">
        <f t="shared" si="263"/>
        <v>0</v>
      </c>
      <c r="U538" s="25">
        <f t="shared" si="264"/>
        <v>72</v>
      </c>
      <c r="V538" s="25">
        <f t="shared" si="265"/>
        <v>72</v>
      </c>
      <c r="W538" s="25">
        <f t="shared" si="266"/>
        <v>156</v>
      </c>
      <c r="X538" s="25">
        <f t="shared" si="267"/>
        <v>156</v>
      </c>
      <c r="Y538" s="25">
        <f t="shared" si="268"/>
        <v>203</v>
      </c>
      <c r="Z538" s="25">
        <f t="shared" si="269"/>
        <v>203</v>
      </c>
      <c r="AA538" s="25">
        <f t="shared" si="270"/>
        <v>159</v>
      </c>
      <c r="AB538" s="25">
        <f t="shared" si="271"/>
        <v>159</v>
      </c>
      <c r="AC538" s="25">
        <f t="shared" si="272"/>
        <v>0</v>
      </c>
      <c r="AD538" s="25">
        <f t="shared" si="273"/>
        <v>0</v>
      </c>
      <c r="AE538" s="25">
        <f t="shared" si="274"/>
        <v>0</v>
      </c>
      <c r="AF538" s="27">
        <f t="shared" si="275"/>
        <v>0</v>
      </c>
      <c r="AG538" s="27">
        <f t="shared" si="276"/>
        <v>0</v>
      </c>
      <c r="AH538" s="27">
        <f t="shared" si="277"/>
        <v>0</v>
      </c>
      <c r="AI538" s="27">
        <f t="shared" si="278"/>
        <v>0</v>
      </c>
      <c r="AJ538" s="27">
        <f t="shared" si="279"/>
        <v>0</v>
      </c>
      <c r="AK538" s="26">
        <f>SUM(Tabela4[[#This Row],[1º ano  LP]:[Questionário Contextual Estudante]])</f>
        <v>1180</v>
      </c>
      <c r="AM538">
        <f>IFERROR(IF(VLOOKUP(Tabela4[[#This Row],[Designação]],BW:BX,2,0)="SIM",SUM(AR538:AU538)+(4*(SUM(BH538:BK538))),0),0)</f>
        <v>0</v>
      </c>
      <c r="AN538">
        <f>IFERROR(IF(VLOOKUP(Tabela4[[#This Row],[Designação]],BW:BX,2,0)="SIM",SUM(AV538:BC538)+(4*(SUM(BL538:BS538))),0),0)</f>
        <v>0</v>
      </c>
      <c r="AO538">
        <f>IFERROR(VLOOKUP(Tabela4[[#This Row],[Designação]],BW:BX,2,0),0)</f>
        <v>0</v>
      </c>
      <c r="AP538" t="str">
        <f>IF(Tabela4[[#This Row],[Designação]]=AQ538,"SIM","NÃO")</f>
        <v>SIM</v>
      </c>
      <c r="AQ538" s="38">
        <v>716047</v>
      </c>
      <c r="AW538">
        <v>64</v>
      </c>
      <c r="AX538">
        <v>140</v>
      </c>
      <c r="AY538">
        <v>183</v>
      </c>
      <c r="AZ538">
        <v>143</v>
      </c>
      <c r="BD538">
        <v>530</v>
      </c>
      <c r="BF538" t="str">
        <f t="shared" si="280"/>
        <v>sim</v>
      </c>
      <c r="BG538" s="38">
        <v>716047</v>
      </c>
      <c r="BM538">
        <v>2</v>
      </c>
      <c r="BN538">
        <v>4</v>
      </c>
      <c r="BO538">
        <v>5</v>
      </c>
      <c r="BP538">
        <v>4</v>
      </c>
      <c r="BT538">
        <v>15</v>
      </c>
    </row>
    <row r="539" spans="2:72" x14ac:dyDescent="0.25">
      <c r="B539" s="22">
        <v>7</v>
      </c>
      <c r="C539" s="23">
        <v>716048</v>
      </c>
      <c r="D539" s="24" t="s">
        <v>572</v>
      </c>
      <c r="E539" s="25">
        <f t="shared" si="250"/>
        <v>0</v>
      </c>
      <c r="F539" s="25">
        <f>Tabela4[[#This Row],[1º ano  LP]]</f>
        <v>0</v>
      </c>
      <c r="G539" s="27">
        <f t="shared" si="251"/>
        <v>0</v>
      </c>
      <c r="H539" s="27">
        <f>Tabela4[[#This Row],[1º ano - APLICADOR LP]]</f>
        <v>0</v>
      </c>
      <c r="I539" s="25">
        <f t="shared" si="252"/>
        <v>0</v>
      </c>
      <c r="J539" s="25">
        <f t="shared" si="253"/>
        <v>0</v>
      </c>
      <c r="K539" s="27">
        <f t="shared" si="254"/>
        <v>0</v>
      </c>
      <c r="L539" s="27">
        <f t="shared" si="255"/>
        <v>0</v>
      </c>
      <c r="M539" s="25">
        <f t="shared" si="256"/>
        <v>0</v>
      </c>
      <c r="N539" s="25">
        <f t="shared" si="257"/>
        <v>0</v>
      </c>
      <c r="O539" s="27">
        <f t="shared" si="258"/>
        <v>0</v>
      </c>
      <c r="P539" s="27">
        <f t="shared" si="259"/>
        <v>0</v>
      </c>
      <c r="Q539" s="25">
        <f t="shared" si="260"/>
        <v>0</v>
      </c>
      <c r="R539" s="25">
        <f t="shared" si="261"/>
        <v>0</v>
      </c>
      <c r="S539" s="25">
        <f t="shared" si="262"/>
        <v>0</v>
      </c>
      <c r="T539" s="25">
        <f t="shared" si="263"/>
        <v>0</v>
      </c>
      <c r="U539" s="25">
        <f t="shared" si="264"/>
        <v>152</v>
      </c>
      <c r="V539" s="25">
        <f t="shared" si="265"/>
        <v>152</v>
      </c>
      <c r="W539" s="25">
        <f t="shared" si="266"/>
        <v>352</v>
      </c>
      <c r="X539" s="25">
        <f t="shared" si="267"/>
        <v>352</v>
      </c>
      <c r="Y539" s="25">
        <f t="shared" si="268"/>
        <v>339</v>
      </c>
      <c r="Z539" s="25">
        <f t="shared" si="269"/>
        <v>339</v>
      </c>
      <c r="AA539" s="25">
        <f t="shared" si="270"/>
        <v>301</v>
      </c>
      <c r="AB539" s="25">
        <f t="shared" si="271"/>
        <v>301</v>
      </c>
      <c r="AC539" s="25">
        <f t="shared" si="272"/>
        <v>0</v>
      </c>
      <c r="AD539" s="25">
        <f t="shared" si="273"/>
        <v>0</v>
      </c>
      <c r="AE539" s="25">
        <f t="shared" si="274"/>
        <v>0</v>
      </c>
      <c r="AF539" s="27">
        <f t="shared" si="275"/>
        <v>0</v>
      </c>
      <c r="AG539" s="27">
        <f t="shared" si="276"/>
        <v>0</v>
      </c>
      <c r="AH539" s="27">
        <f t="shared" si="277"/>
        <v>0</v>
      </c>
      <c r="AI539" s="27">
        <f t="shared" si="278"/>
        <v>0</v>
      </c>
      <c r="AJ539" s="27">
        <f t="shared" si="279"/>
        <v>1144</v>
      </c>
      <c r="AK539" s="26">
        <f>SUM(Tabela4[[#This Row],[1º ano  LP]:[Questionário Contextual Estudante]])</f>
        <v>3432</v>
      </c>
      <c r="AM539">
        <f>IFERROR(IF(VLOOKUP(Tabela4[[#This Row],[Designação]],BW:BX,2,0)="SIM",SUM(AR539:AU539)+(4*(SUM(BH539:BK539))),0),0)</f>
        <v>0</v>
      </c>
      <c r="AN539">
        <f>IFERROR(IF(VLOOKUP(Tabela4[[#This Row],[Designação]],BW:BX,2,0)="SIM",SUM(AV539:BC539)+(4*(SUM(BL539:BS539))),0),0)</f>
        <v>1144</v>
      </c>
      <c r="AO539" t="str">
        <f>IFERROR(VLOOKUP(Tabela4[[#This Row],[Designação]],BW:BX,2,0),0)</f>
        <v>SIM</v>
      </c>
      <c r="AP539" t="str">
        <f>IF(Tabela4[[#This Row],[Designação]]=AQ539,"SIM","NÃO")</f>
        <v>SIM</v>
      </c>
      <c r="AQ539" s="38">
        <v>716048</v>
      </c>
      <c r="AW539">
        <v>136</v>
      </c>
      <c r="AX539">
        <v>316</v>
      </c>
      <c r="AY539">
        <v>303</v>
      </c>
      <c r="AZ539">
        <v>269</v>
      </c>
      <c r="BD539">
        <v>1024</v>
      </c>
      <c r="BF539" t="str">
        <f t="shared" si="280"/>
        <v>sim</v>
      </c>
      <c r="BG539" s="38">
        <v>716048</v>
      </c>
      <c r="BM539">
        <v>4</v>
      </c>
      <c r="BN539">
        <v>9</v>
      </c>
      <c r="BO539">
        <v>9</v>
      </c>
      <c r="BP539">
        <v>8</v>
      </c>
      <c r="BT539">
        <v>30</v>
      </c>
    </row>
    <row r="540" spans="2:72" x14ac:dyDescent="0.25">
      <c r="B540" s="22">
        <v>7</v>
      </c>
      <c r="C540" s="23">
        <v>716049</v>
      </c>
      <c r="D540" s="24" t="s">
        <v>573</v>
      </c>
      <c r="E540" s="25">
        <f t="shared" si="250"/>
        <v>60</v>
      </c>
      <c r="F540" s="25">
        <f>Tabela4[[#This Row],[1º ano  LP]]</f>
        <v>60</v>
      </c>
      <c r="G540" s="27">
        <f t="shared" si="251"/>
        <v>4</v>
      </c>
      <c r="H540" s="27">
        <f>Tabela4[[#This Row],[1º ano - APLICADOR LP]]</f>
        <v>4</v>
      </c>
      <c r="I540" s="25">
        <f t="shared" si="252"/>
        <v>96</v>
      </c>
      <c r="J540" s="25">
        <f t="shared" si="253"/>
        <v>96</v>
      </c>
      <c r="K540" s="27">
        <f t="shared" si="254"/>
        <v>6</v>
      </c>
      <c r="L540" s="27">
        <f t="shared" si="255"/>
        <v>6</v>
      </c>
      <c r="M540" s="25">
        <f t="shared" si="256"/>
        <v>93</v>
      </c>
      <c r="N540" s="25">
        <f t="shared" si="257"/>
        <v>93</v>
      </c>
      <c r="O540" s="27">
        <f t="shared" si="258"/>
        <v>6</v>
      </c>
      <c r="P540" s="27">
        <f t="shared" si="259"/>
        <v>6</v>
      </c>
      <c r="Q540" s="25">
        <f t="shared" si="260"/>
        <v>74</v>
      </c>
      <c r="R540" s="25">
        <f t="shared" si="261"/>
        <v>74</v>
      </c>
      <c r="S540" s="25">
        <f t="shared" si="262"/>
        <v>102</v>
      </c>
      <c r="T540" s="25">
        <f t="shared" si="263"/>
        <v>102</v>
      </c>
      <c r="U540" s="25">
        <f t="shared" si="264"/>
        <v>68</v>
      </c>
      <c r="V540" s="25">
        <f t="shared" si="265"/>
        <v>68</v>
      </c>
      <c r="W540" s="25">
        <f t="shared" si="266"/>
        <v>0</v>
      </c>
      <c r="X540" s="25">
        <f t="shared" si="267"/>
        <v>0</v>
      </c>
      <c r="Y540" s="25">
        <f t="shared" si="268"/>
        <v>0</v>
      </c>
      <c r="Z540" s="25">
        <f t="shared" si="269"/>
        <v>0</v>
      </c>
      <c r="AA540" s="25">
        <f t="shared" si="270"/>
        <v>0</v>
      </c>
      <c r="AB540" s="25">
        <f t="shared" si="271"/>
        <v>0</v>
      </c>
      <c r="AC540" s="25">
        <f t="shared" si="272"/>
        <v>0</v>
      </c>
      <c r="AD540" s="25">
        <f t="shared" si="273"/>
        <v>0</v>
      </c>
      <c r="AE540" s="25">
        <f t="shared" si="274"/>
        <v>0</v>
      </c>
      <c r="AF540" s="27">
        <f t="shared" si="275"/>
        <v>0</v>
      </c>
      <c r="AG540" s="27">
        <f t="shared" si="276"/>
        <v>0</v>
      </c>
      <c r="AH540" s="27">
        <f t="shared" si="277"/>
        <v>0</v>
      </c>
      <c r="AI540" s="27">
        <f t="shared" si="278"/>
        <v>0</v>
      </c>
      <c r="AJ540" s="27">
        <f t="shared" si="279"/>
        <v>0</v>
      </c>
      <c r="AK540" s="26">
        <f>SUM(Tabela4[[#This Row],[1º ano  LP]:[Questionário Contextual Estudante]])</f>
        <v>1018</v>
      </c>
      <c r="AM540">
        <f>IFERROR(IF(VLOOKUP(Tabela4[[#This Row],[Designação]],BW:BX,2,0)="SIM",SUM(AR540:AU540)+(4*(SUM(BH540:BK540))),0),0)</f>
        <v>0</v>
      </c>
      <c r="AN540">
        <f>IFERROR(IF(VLOOKUP(Tabela4[[#This Row],[Designação]],BW:BX,2,0)="SIM",SUM(AV540:BC540)+(4*(SUM(BL540:BS540))),0),0)</f>
        <v>0</v>
      </c>
      <c r="AO540">
        <f>IFERROR(VLOOKUP(Tabela4[[#This Row],[Designação]],BW:BX,2,0),0)</f>
        <v>0</v>
      </c>
      <c r="AP540" t="str">
        <f>IF(Tabela4[[#This Row],[Designação]]=AQ540,"SIM","NÃO")</f>
        <v>SIM</v>
      </c>
      <c r="AQ540" s="38">
        <v>716049</v>
      </c>
      <c r="AR540">
        <v>52</v>
      </c>
      <c r="AS540">
        <v>84</v>
      </c>
      <c r="AT540">
        <v>81</v>
      </c>
      <c r="AU540">
        <v>66</v>
      </c>
      <c r="AV540">
        <v>90</v>
      </c>
      <c r="AW540">
        <v>60</v>
      </c>
      <c r="BD540">
        <v>433</v>
      </c>
      <c r="BF540" t="str">
        <f t="shared" si="280"/>
        <v>sim</v>
      </c>
      <c r="BG540" s="38">
        <v>716049</v>
      </c>
      <c r="BH540">
        <v>2</v>
      </c>
      <c r="BI540">
        <v>3</v>
      </c>
      <c r="BJ540">
        <v>3</v>
      </c>
      <c r="BK540">
        <v>2</v>
      </c>
      <c r="BL540">
        <v>3</v>
      </c>
      <c r="BM540">
        <v>2</v>
      </c>
      <c r="BT540">
        <v>15</v>
      </c>
    </row>
    <row r="541" spans="2:72" x14ac:dyDescent="0.25">
      <c r="B541" s="22">
        <v>7</v>
      </c>
      <c r="C541" s="23">
        <v>716051</v>
      </c>
      <c r="D541" s="24" t="s">
        <v>574</v>
      </c>
      <c r="E541" s="25">
        <f t="shared" si="250"/>
        <v>70</v>
      </c>
      <c r="F541" s="25">
        <f>Tabela4[[#This Row],[1º ano  LP]]</f>
        <v>70</v>
      </c>
      <c r="G541" s="27">
        <f t="shared" si="251"/>
        <v>4</v>
      </c>
      <c r="H541" s="27">
        <f>Tabela4[[#This Row],[1º ano - APLICADOR LP]]</f>
        <v>4</v>
      </c>
      <c r="I541" s="25">
        <f t="shared" si="252"/>
        <v>63</v>
      </c>
      <c r="J541" s="25">
        <f t="shared" si="253"/>
        <v>63</v>
      </c>
      <c r="K541" s="27">
        <f t="shared" si="254"/>
        <v>4</v>
      </c>
      <c r="L541" s="27">
        <f t="shared" si="255"/>
        <v>4</v>
      </c>
      <c r="M541" s="25">
        <f t="shared" si="256"/>
        <v>72</v>
      </c>
      <c r="N541" s="25">
        <f t="shared" si="257"/>
        <v>72</v>
      </c>
      <c r="O541" s="27">
        <f t="shared" si="258"/>
        <v>4</v>
      </c>
      <c r="P541" s="27">
        <f t="shared" si="259"/>
        <v>4</v>
      </c>
      <c r="Q541" s="25">
        <f t="shared" si="260"/>
        <v>93</v>
      </c>
      <c r="R541" s="25">
        <f t="shared" si="261"/>
        <v>93</v>
      </c>
      <c r="S541" s="25">
        <f t="shared" si="262"/>
        <v>102</v>
      </c>
      <c r="T541" s="25">
        <f t="shared" si="263"/>
        <v>102</v>
      </c>
      <c r="U541" s="25">
        <f t="shared" si="264"/>
        <v>0</v>
      </c>
      <c r="V541" s="25">
        <f t="shared" si="265"/>
        <v>0</v>
      </c>
      <c r="W541" s="25">
        <f t="shared" si="266"/>
        <v>0</v>
      </c>
      <c r="X541" s="25">
        <f t="shared" si="267"/>
        <v>0</v>
      </c>
      <c r="Y541" s="25">
        <f t="shared" si="268"/>
        <v>0</v>
      </c>
      <c r="Z541" s="25">
        <f t="shared" si="269"/>
        <v>0</v>
      </c>
      <c r="AA541" s="25">
        <f t="shared" si="270"/>
        <v>0</v>
      </c>
      <c r="AB541" s="25">
        <f t="shared" si="271"/>
        <v>0</v>
      </c>
      <c r="AC541" s="25">
        <f t="shared" si="272"/>
        <v>0</v>
      </c>
      <c r="AD541" s="25">
        <f t="shared" si="273"/>
        <v>0</v>
      </c>
      <c r="AE541" s="25">
        <f t="shared" si="274"/>
        <v>0</v>
      </c>
      <c r="AF541" s="27">
        <f t="shared" si="275"/>
        <v>0</v>
      </c>
      <c r="AG541" s="27">
        <f t="shared" si="276"/>
        <v>0</v>
      </c>
      <c r="AH541" s="27">
        <f t="shared" si="277"/>
        <v>0</v>
      </c>
      <c r="AI541" s="27">
        <f t="shared" si="278"/>
        <v>0</v>
      </c>
      <c r="AJ541" s="27">
        <f t="shared" si="279"/>
        <v>0</v>
      </c>
      <c r="AK541" s="26">
        <f>SUM(Tabela4[[#This Row],[1º ano  LP]:[Questionário Contextual Estudante]])</f>
        <v>824</v>
      </c>
      <c r="AM541">
        <f>IFERROR(IF(VLOOKUP(Tabela4[[#This Row],[Designação]],BW:BX,2,0)="SIM",SUM(AR541:AU541)+(4*(SUM(BH541:BK541))),0),0)</f>
        <v>0</v>
      </c>
      <c r="AN541">
        <f>IFERROR(IF(VLOOKUP(Tabela4[[#This Row],[Designação]],BW:BX,2,0)="SIM",SUM(AV541:BC541)+(4*(SUM(BL541:BS541))),0),0)</f>
        <v>0</v>
      </c>
      <c r="AO541">
        <f>IFERROR(VLOOKUP(Tabela4[[#This Row],[Designação]],BW:BX,2,0),0)</f>
        <v>0</v>
      </c>
      <c r="AP541" t="str">
        <f>IF(Tabela4[[#This Row],[Designação]]=AQ541,"SIM","NÃO")</f>
        <v>SIM</v>
      </c>
      <c r="AQ541" s="38">
        <v>716051</v>
      </c>
      <c r="AR541">
        <v>62</v>
      </c>
      <c r="AS541">
        <v>55</v>
      </c>
      <c r="AT541">
        <v>64</v>
      </c>
      <c r="AU541">
        <v>81</v>
      </c>
      <c r="AV541">
        <v>90</v>
      </c>
      <c r="BD541">
        <v>352</v>
      </c>
      <c r="BF541" t="str">
        <f t="shared" si="280"/>
        <v>sim</v>
      </c>
      <c r="BG541" s="38">
        <v>716051</v>
      </c>
      <c r="BH541">
        <v>2</v>
      </c>
      <c r="BI541">
        <v>2</v>
      </c>
      <c r="BJ541">
        <v>2</v>
      </c>
      <c r="BK541">
        <v>3</v>
      </c>
      <c r="BL541">
        <v>3</v>
      </c>
      <c r="BT541">
        <v>12</v>
      </c>
    </row>
    <row r="542" spans="2:72" x14ac:dyDescent="0.25">
      <c r="B542" s="22">
        <v>7</v>
      </c>
      <c r="C542" s="23">
        <v>716052</v>
      </c>
      <c r="D542" s="24" t="s">
        <v>575</v>
      </c>
      <c r="E542" s="25">
        <f t="shared" si="250"/>
        <v>98</v>
      </c>
      <c r="F542" s="25">
        <f>Tabela4[[#This Row],[1º ano  LP]]</f>
        <v>98</v>
      </c>
      <c r="G542" s="27">
        <f t="shared" si="251"/>
        <v>6</v>
      </c>
      <c r="H542" s="27">
        <f>Tabela4[[#This Row],[1º ano - APLICADOR LP]]</f>
        <v>6</v>
      </c>
      <c r="I542" s="25">
        <f t="shared" si="252"/>
        <v>102</v>
      </c>
      <c r="J542" s="25">
        <f t="shared" si="253"/>
        <v>102</v>
      </c>
      <c r="K542" s="27">
        <f t="shared" si="254"/>
        <v>6</v>
      </c>
      <c r="L542" s="27">
        <f t="shared" si="255"/>
        <v>6</v>
      </c>
      <c r="M542" s="25">
        <f t="shared" si="256"/>
        <v>131</v>
      </c>
      <c r="N542" s="25">
        <f t="shared" si="257"/>
        <v>131</v>
      </c>
      <c r="O542" s="27">
        <f t="shared" si="258"/>
        <v>8</v>
      </c>
      <c r="P542" s="27">
        <f t="shared" si="259"/>
        <v>8</v>
      </c>
      <c r="Q542" s="25">
        <f t="shared" si="260"/>
        <v>114</v>
      </c>
      <c r="R542" s="25">
        <f t="shared" si="261"/>
        <v>114</v>
      </c>
      <c r="S542" s="25">
        <f t="shared" si="262"/>
        <v>114</v>
      </c>
      <c r="T542" s="25">
        <f t="shared" si="263"/>
        <v>114</v>
      </c>
      <c r="U542" s="25">
        <f t="shared" si="264"/>
        <v>104</v>
      </c>
      <c r="V542" s="25">
        <f t="shared" si="265"/>
        <v>104</v>
      </c>
      <c r="W542" s="25">
        <f t="shared" si="266"/>
        <v>0</v>
      </c>
      <c r="X542" s="25">
        <f t="shared" si="267"/>
        <v>0</v>
      </c>
      <c r="Y542" s="25">
        <f t="shared" si="268"/>
        <v>0</v>
      </c>
      <c r="Z542" s="25">
        <f t="shared" si="269"/>
        <v>0</v>
      </c>
      <c r="AA542" s="25">
        <f t="shared" si="270"/>
        <v>0</v>
      </c>
      <c r="AB542" s="25">
        <f t="shared" si="271"/>
        <v>0</v>
      </c>
      <c r="AC542" s="25">
        <f t="shared" si="272"/>
        <v>0</v>
      </c>
      <c r="AD542" s="25">
        <f t="shared" si="273"/>
        <v>0</v>
      </c>
      <c r="AE542" s="25">
        <f t="shared" si="274"/>
        <v>0</v>
      </c>
      <c r="AF542" s="27">
        <f t="shared" si="275"/>
        <v>0</v>
      </c>
      <c r="AG542" s="27">
        <f t="shared" si="276"/>
        <v>0</v>
      </c>
      <c r="AH542" s="27">
        <f t="shared" si="277"/>
        <v>0</v>
      </c>
      <c r="AI542" s="27">
        <f t="shared" si="278"/>
        <v>0</v>
      </c>
      <c r="AJ542" s="27">
        <f t="shared" si="279"/>
        <v>0</v>
      </c>
      <c r="AK542" s="26">
        <f>SUM(Tabela4[[#This Row],[1º ano  LP]:[Questionário Contextual Estudante]])</f>
        <v>1366</v>
      </c>
      <c r="AM542">
        <f>IFERROR(IF(VLOOKUP(Tabela4[[#This Row],[Designação]],BW:BX,2,0)="SIM",SUM(AR542:AU542)+(4*(SUM(BH542:BK542))),0),0)</f>
        <v>0</v>
      </c>
      <c r="AN542">
        <f>IFERROR(IF(VLOOKUP(Tabela4[[#This Row],[Designação]],BW:BX,2,0)="SIM",SUM(AV542:BC542)+(4*(SUM(BL542:BS542))),0),0)</f>
        <v>0</v>
      </c>
      <c r="AO542">
        <f>IFERROR(VLOOKUP(Tabela4[[#This Row],[Designação]],BW:BX,2,0),0)</f>
        <v>0</v>
      </c>
      <c r="AP542" t="str">
        <f>IF(Tabela4[[#This Row],[Designação]]=AQ542,"SIM","NÃO")</f>
        <v>SIM</v>
      </c>
      <c r="AQ542" s="38">
        <v>716052</v>
      </c>
      <c r="AR542">
        <v>86</v>
      </c>
      <c r="AS542">
        <v>90</v>
      </c>
      <c r="AT542">
        <v>115</v>
      </c>
      <c r="AU542">
        <v>102</v>
      </c>
      <c r="AV542">
        <v>102</v>
      </c>
      <c r="AW542">
        <v>92</v>
      </c>
      <c r="BD542">
        <v>587</v>
      </c>
      <c r="BF542" t="str">
        <f t="shared" si="280"/>
        <v>sim</v>
      </c>
      <c r="BG542" s="38">
        <v>716052</v>
      </c>
      <c r="BH542">
        <v>3</v>
      </c>
      <c r="BI542">
        <v>3</v>
      </c>
      <c r="BJ542">
        <v>4</v>
      </c>
      <c r="BK542">
        <v>3</v>
      </c>
      <c r="BL542">
        <v>3</v>
      </c>
      <c r="BM542">
        <v>3</v>
      </c>
      <c r="BT542">
        <v>19</v>
      </c>
    </row>
    <row r="543" spans="2:72" x14ac:dyDescent="0.25">
      <c r="B543" s="22">
        <v>7</v>
      </c>
      <c r="C543" s="23">
        <v>716053</v>
      </c>
      <c r="D543" s="24" t="s">
        <v>576</v>
      </c>
      <c r="E543" s="25">
        <f t="shared" si="250"/>
        <v>66</v>
      </c>
      <c r="F543" s="25">
        <f>Tabela4[[#This Row],[1º ano  LP]]</f>
        <v>66</v>
      </c>
      <c r="G543" s="27">
        <f t="shared" si="251"/>
        <v>4</v>
      </c>
      <c r="H543" s="27">
        <f>Tabela4[[#This Row],[1º ano - APLICADOR LP]]</f>
        <v>4</v>
      </c>
      <c r="I543" s="25">
        <f t="shared" si="252"/>
        <v>66</v>
      </c>
      <c r="J543" s="25">
        <f t="shared" si="253"/>
        <v>66</v>
      </c>
      <c r="K543" s="27">
        <f t="shared" si="254"/>
        <v>4</v>
      </c>
      <c r="L543" s="27">
        <f t="shared" si="255"/>
        <v>4</v>
      </c>
      <c r="M543" s="25">
        <f t="shared" si="256"/>
        <v>69</v>
      </c>
      <c r="N543" s="25">
        <f t="shared" si="257"/>
        <v>69</v>
      </c>
      <c r="O543" s="27">
        <f t="shared" si="258"/>
        <v>4</v>
      </c>
      <c r="P543" s="27">
        <f t="shared" si="259"/>
        <v>4</v>
      </c>
      <c r="Q543" s="25">
        <f t="shared" si="260"/>
        <v>77</v>
      </c>
      <c r="R543" s="25">
        <f t="shared" si="261"/>
        <v>77</v>
      </c>
      <c r="S543" s="25">
        <f t="shared" si="262"/>
        <v>67</v>
      </c>
      <c r="T543" s="25">
        <f t="shared" si="263"/>
        <v>67</v>
      </c>
      <c r="U543" s="25">
        <f t="shared" si="264"/>
        <v>0</v>
      </c>
      <c r="V543" s="25">
        <f t="shared" si="265"/>
        <v>0</v>
      </c>
      <c r="W543" s="25">
        <f t="shared" si="266"/>
        <v>0</v>
      </c>
      <c r="X543" s="25">
        <f t="shared" si="267"/>
        <v>0</v>
      </c>
      <c r="Y543" s="25">
        <f t="shared" si="268"/>
        <v>0</v>
      </c>
      <c r="Z543" s="25">
        <f t="shared" si="269"/>
        <v>0</v>
      </c>
      <c r="AA543" s="25">
        <f t="shared" si="270"/>
        <v>0</v>
      </c>
      <c r="AB543" s="25">
        <f t="shared" si="271"/>
        <v>0</v>
      </c>
      <c r="AC543" s="25">
        <f t="shared" si="272"/>
        <v>0</v>
      </c>
      <c r="AD543" s="25">
        <f t="shared" si="273"/>
        <v>0</v>
      </c>
      <c r="AE543" s="25">
        <f t="shared" si="274"/>
        <v>0</v>
      </c>
      <c r="AF543" s="27">
        <f t="shared" si="275"/>
        <v>0</v>
      </c>
      <c r="AG543" s="27">
        <f t="shared" si="276"/>
        <v>0</v>
      </c>
      <c r="AH543" s="27">
        <f t="shared" si="277"/>
        <v>0</v>
      </c>
      <c r="AI543" s="27">
        <f t="shared" si="278"/>
        <v>0</v>
      </c>
      <c r="AJ543" s="27">
        <f t="shared" si="279"/>
        <v>0</v>
      </c>
      <c r="AK543" s="26">
        <f>SUM(Tabela4[[#This Row],[1º ano  LP]:[Questionário Contextual Estudante]])</f>
        <v>714</v>
      </c>
      <c r="AM543">
        <f>IFERROR(IF(VLOOKUP(Tabela4[[#This Row],[Designação]],BW:BX,2,0)="SIM",SUM(AR543:AU543)+(4*(SUM(BH543:BK543))),0),0)</f>
        <v>0</v>
      </c>
      <c r="AN543">
        <f>IFERROR(IF(VLOOKUP(Tabela4[[#This Row],[Designação]],BW:BX,2,0)="SIM",SUM(AV543:BC543)+(4*(SUM(BL543:BS543))),0),0)</f>
        <v>0</v>
      </c>
      <c r="AO543">
        <f>IFERROR(VLOOKUP(Tabela4[[#This Row],[Designação]],BW:BX,2,0),0)</f>
        <v>0</v>
      </c>
      <c r="AP543" t="str">
        <f>IF(Tabela4[[#This Row],[Designação]]=AQ543,"SIM","NÃO")</f>
        <v>SIM</v>
      </c>
      <c r="AQ543" s="38">
        <v>716053</v>
      </c>
      <c r="AR543">
        <v>58</v>
      </c>
      <c r="AS543">
        <v>58</v>
      </c>
      <c r="AT543">
        <v>61</v>
      </c>
      <c r="AU543">
        <v>69</v>
      </c>
      <c r="AV543">
        <v>59</v>
      </c>
      <c r="BD543">
        <v>305</v>
      </c>
      <c r="BF543" t="str">
        <f t="shared" si="280"/>
        <v>sim</v>
      </c>
      <c r="BG543" s="38">
        <v>716053</v>
      </c>
      <c r="BH543">
        <v>2</v>
      </c>
      <c r="BI543">
        <v>2</v>
      </c>
      <c r="BJ543">
        <v>2</v>
      </c>
      <c r="BK543">
        <v>2</v>
      </c>
      <c r="BL543">
        <v>2</v>
      </c>
      <c r="BT543">
        <v>10</v>
      </c>
    </row>
    <row r="544" spans="2:72" x14ac:dyDescent="0.25">
      <c r="B544" s="22">
        <v>7</v>
      </c>
      <c r="C544" s="23">
        <v>716054</v>
      </c>
      <c r="D544" s="24" t="s">
        <v>577</v>
      </c>
      <c r="E544" s="25">
        <f t="shared" si="250"/>
        <v>0</v>
      </c>
      <c r="F544" s="25">
        <f>Tabela4[[#This Row],[1º ano  LP]]</f>
        <v>0</v>
      </c>
      <c r="G544" s="27">
        <f t="shared" si="251"/>
        <v>0</v>
      </c>
      <c r="H544" s="27">
        <f>Tabela4[[#This Row],[1º ano - APLICADOR LP]]</f>
        <v>0</v>
      </c>
      <c r="I544" s="25">
        <f t="shared" si="252"/>
        <v>0</v>
      </c>
      <c r="J544" s="25">
        <f t="shared" si="253"/>
        <v>0</v>
      </c>
      <c r="K544" s="27">
        <f t="shared" si="254"/>
        <v>0</v>
      </c>
      <c r="L544" s="27">
        <f t="shared" si="255"/>
        <v>0</v>
      </c>
      <c r="M544" s="25">
        <f t="shared" si="256"/>
        <v>0</v>
      </c>
      <c r="N544" s="25">
        <f t="shared" si="257"/>
        <v>0</v>
      </c>
      <c r="O544" s="27">
        <f t="shared" si="258"/>
        <v>0</v>
      </c>
      <c r="P544" s="27">
        <f t="shared" si="259"/>
        <v>0</v>
      </c>
      <c r="Q544" s="25">
        <f t="shared" si="260"/>
        <v>0</v>
      </c>
      <c r="R544" s="25">
        <f t="shared" si="261"/>
        <v>0</v>
      </c>
      <c r="S544" s="25">
        <f t="shared" si="262"/>
        <v>0</v>
      </c>
      <c r="T544" s="25">
        <f t="shared" si="263"/>
        <v>0</v>
      </c>
      <c r="U544" s="25">
        <f t="shared" si="264"/>
        <v>111</v>
      </c>
      <c r="V544" s="25">
        <f t="shared" si="265"/>
        <v>111</v>
      </c>
      <c r="W544" s="25">
        <f t="shared" si="266"/>
        <v>119</v>
      </c>
      <c r="X544" s="25">
        <f t="shared" si="267"/>
        <v>119</v>
      </c>
      <c r="Y544" s="25">
        <f t="shared" si="268"/>
        <v>129</v>
      </c>
      <c r="Z544" s="25">
        <f t="shared" si="269"/>
        <v>129</v>
      </c>
      <c r="AA544" s="25">
        <f t="shared" si="270"/>
        <v>113</v>
      </c>
      <c r="AB544" s="25">
        <f t="shared" si="271"/>
        <v>113</v>
      </c>
      <c r="AC544" s="25">
        <f t="shared" si="272"/>
        <v>0</v>
      </c>
      <c r="AD544" s="25">
        <f t="shared" si="273"/>
        <v>0</v>
      </c>
      <c r="AE544" s="25">
        <f t="shared" si="274"/>
        <v>0</v>
      </c>
      <c r="AF544" s="27">
        <f t="shared" si="275"/>
        <v>0</v>
      </c>
      <c r="AG544" s="27">
        <f t="shared" si="276"/>
        <v>38</v>
      </c>
      <c r="AH544" s="27">
        <f t="shared" si="277"/>
        <v>38</v>
      </c>
      <c r="AI544" s="27">
        <f t="shared" si="278"/>
        <v>0</v>
      </c>
      <c r="AJ544" s="27">
        <f t="shared" si="279"/>
        <v>0</v>
      </c>
      <c r="AK544" s="26">
        <f>SUM(Tabela4[[#This Row],[1º ano  LP]:[Questionário Contextual Estudante]])</f>
        <v>1020</v>
      </c>
      <c r="AM544">
        <f>IFERROR(IF(VLOOKUP(Tabela4[[#This Row],[Designação]],BW:BX,2,0)="SIM",SUM(AR544:AU544)+(4*(SUM(BH544:BK544))),0),0)</f>
        <v>0</v>
      </c>
      <c r="AN544">
        <f>IFERROR(IF(VLOOKUP(Tabela4[[#This Row],[Designação]],BW:BX,2,0)="SIM",SUM(AV544:BC544)+(4*(SUM(BL544:BS544))),0),0)</f>
        <v>0</v>
      </c>
      <c r="AO544">
        <f>IFERROR(VLOOKUP(Tabela4[[#This Row],[Designação]],BW:BX,2,0),0)</f>
        <v>0</v>
      </c>
      <c r="AP544" t="str">
        <f>IF(Tabela4[[#This Row],[Designação]]=AQ544,"SIM","NÃO")</f>
        <v>SIM</v>
      </c>
      <c r="AQ544" s="38">
        <v>716054</v>
      </c>
      <c r="AW544">
        <v>99</v>
      </c>
      <c r="AX544">
        <v>107</v>
      </c>
      <c r="AY544">
        <v>117</v>
      </c>
      <c r="AZ544">
        <v>101</v>
      </c>
      <c r="BC544">
        <v>34</v>
      </c>
      <c r="BD544">
        <v>458</v>
      </c>
      <c r="BF544" t="str">
        <f t="shared" si="280"/>
        <v>sim</v>
      </c>
      <c r="BG544" s="38">
        <v>716054</v>
      </c>
      <c r="BM544">
        <v>3</v>
      </c>
      <c r="BN544">
        <v>3</v>
      </c>
      <c r="BO544">
        <v>3</v>
      </c>
      <c r="BP544">
        <v>3</v>
      </c>
      <c r="BS544">
        <v>1</v>
      </c>
      <c r="BT544">
        <v>13</v>
      </c>
    </row>
    <row r="545" spans="2:72" x14ac:dyDescent="0.25">
      <c r="B545" s="22">
        <v>7</v>
      </c>
      <c r="C545" s="23">
        <v>716055</v>
      </c>
      <c r="D545" s="24" t="s">
        <v>578</v>
      </c>
      <c r="E545" s="25">
        <f t="shared" si="250"/>
        <v>77</v>
      </c>
      <c r="F545" s="25">
        <f>Tabela4[[#This Row],[1º ano  LP]]</f>
        <v>77</v>
      </c>
      <c r="G545" s="27">
        <f t="shared" si="251"/>
        <v>6</v>
      </c>
      <c r="H545" s="27">
        <f>Tabela4[[#This Row],[1º ano - APLICADOR LP]]</f>
        <v>6</v>
      </c>
      <c r="I545" s="25">
        <f t="shared" si="252"/>
        <v>102</v>
      </c>
      <c r="J545" s="25">
        <f t="shared" si="253"/>
        <v>102</v>
      </c>
      <c r="K545" s="27">
        <f t="shared" si="254"/>
        <v>8</v>
      </c>
      <c r="L545" s="27">
        <f t="shared" si="255"/>
        <v>8</v>
      </c>
      <c r="M545" s="25">
        <f t="shared" si="256"/>
        <v>97</v>
      </c>
      <c r="N545" s="25">
        <f t="shared" si="257"/>
        <v>97</v>
      </c>
      <c r="O545" s="27">
        <f t="shared" si="258"/>
        <v>6</v>
      </c>
      <c r="P545" s="27">
        <f t="shared" si="259"/>
        <v>6</v>
      </c>
      <c r="Q545" s="25">
        <f t="shared" si="260"/>
        <v>72</v>
      </c>
      <c r="R545" s="25">
        <f t="shared" si="261"/>
        <v>72</v>
      </c>
      <c r="S545" s="25">
        <f t="shared" si="262"/>
        <v>74</v>
      </c>
      <c r="T545" s="25">
        <f t="shared" si="263"/>
        <v>74</v>
      </c>
      <c r="U545" s="25">
        <f t="shared" si="264"/>
        <v>0</v>
      </c>
      <c r="V545" s="25">
        <f t="shared" si="265"/>
        <v>0</v>
      </c>
      <c r="W545" s="25">
        <f t="shared" si="266"/>
        <v>0</v>
      </c>
      <c r="X545" s="25">
        <f t="shared" si="267"/>
        <v>0</v>
      </c>
      <c r="Y545" s="25">
        <f t="shared" si="268"/>
        <v>0</v>
      </c>
      <c r="Z545" s="25">
        <f t="shared" si="269"/>
        <v>0</v>
      </c>
      <c r="AA545" s="25">
        <f t="shared" si="270"/>
        <v>0</v>
      </c>
      <c r="AB545" s="25">
        <f t="shared" si="271"/>
        <v>0</v>
      </c>
      <c r="AC545" s="25">
        <f t="shared" si="272"/>
        <v>0</v>
      </c>
      <c r="AD545" s="25">
        <f t="shared" si="273"/>
        <v>0</v>
      </c>
      <c r="AE545" s="25">
        <f t="shared" si="274"/>
        <v>0</v>
      </c>
      <c r="AF545" s="27">
        <f t="shared" si="275"/>
        <v>0</v>
      </c>
      <c r="AG545" s="27">
        <f t="shared" si="276"/>
        <v>0</v>
      </c>
      <c r="AH545" s="27">
        <f t="shared" si="277"/>
        <v>0</v>
      </c>
      <c r="AI545" s="27">
        <f t="shared" si="278"/>
        <v>348</v>
      </c>
      <c r="AJ545" s="27">
        <f t="shared" si="279"/>
        <v>74</v>
      </c>
      <c r="AK545" s="26">
        <f>SUM(Tabela4[[#This Row],[1º ano  LP]:[Questionário Contextual Estudante]])</f>
        <v>1306</v>
      </c>
      <c r="AM545">
        <f>IFERROR(IF(VLOOKUP(Tabela4[[#This Row],[Designação]],BW:BX,2,0)="SIM",SUM(AR545:AU545)+(4*(SUM(BH545:BK545))),0),0)</f>
        <v>348</v>
      </c>
      <c r="AN545">
        <f>IFERROR(IF(VLOOKUP(Tabela4[[#This Row],[Designação]],BW:BX,2,0)="SIM",SUM(AV545:BC545)+(4*(SUM(BL545:BS545))),0),0)</f>
        <v>74</v>
      </c>
      <c r="AO545" t="str">
        <f>IFERROR(VLOOKUP(Tabela4[[#This Row],[Designação]],BW:BX,2,0),0)</f>
        <v>SIM</v>
      </c>
      <c r="AP545" t="str">
        <f>IF(Tabela4[[#This Row],[Designação]]=AQ545,"SIM","NÃO")</f>
        <v>SIM</v>
      </c>
      <c r="AQ545" s="38">
        <v>716055</v>
      </c>
      <c r="AR545">
        <v>65</v>
      </c>
      <c r="AS545">
        <v>86</v>
      </c>
      <c r="AT545">
        <v>85</v>
      </c>
      <c r="AU545">
        <v>64</v>
      </c>
      <c r="AV545">
        <v>66</v>
      </c>
      <c r="BD545">
        <v>366</v>
      </c>
      <c r="BF545" t="str">
        <f t="shared" si="280"/>
        <v>sim</v>
      </c>
      <c r="BG545" s="38">
        <v>716055</v>
      </c>
      <c r="BH545">
        <v>3</v>
      </c>
      <c r="BI545">
        <v>4</v>
      </c>
      <c r="BJ545">
        <v>3</v>
      </c>
      <c r="BK545">
        <v>2</v>
      </c>
      <c r="BL545">
        <v>2</v>
      </c>
      <c r="BT545">
        <v>14</v>
      </c>
    </row>
    <row r="546" spans="2:72" x14ac:dyDescent="0.25">
      <c r="B546" s="22">
        <v>7</v>
      </c>
      <c r="C546" s="23">
        <v>716056</v>
      </c>
      <c r="D546" s="24" t="s">
        <v>579</v>
      </c>
      <c r="E546" s="25">
        <f t="shared" si="250"/>
        <v>0</v>
      </c>
      <c r="F546" s="25">
        <f>Tabela4[[#This Row],[1º ano  LP]]</f>
        <v>0</v>
      </c>
      <c r="G546" s="27">
        <f t="shared" si="251"/>
        <v>0</v>
      </c>
      <c r="H546" s="27">
        <f>Tabela4[[#This Row],[1º ano - APLICADOR LP]]</f>
        <v>0</v>
      </c>
      <c r="I546" s="25">
        <f t="shared" si="252"/>
        <v>0</v>
      </c>
      <c r="J546" s="25">
        <f t="shared" si="253"/>
        <v>0</v>
      </c>
      <c r="K546" s="27">
        <f t="shared" si="254"/>
        <v>0</v>
      </c>
      <c r="L546" s="27">
        <f t="shared" si="255"/>
        <v>0</v>
      </c>
      <c r="M546" s="25">
        <f t="shared" si="256"/>
        <v>0</v>
      </c>
      <c r="N546" s="25">
        <f t="shared" si="257"/>
        <v>0</v>
      </c>
      <c r="O546" s="27">
        <f t="shared" si="258"/>
        <v>0</v>
      </c>
      <c r="P546" s="27">
        <f t="shared" si="259"/>
        <v>0</v>
      </c>
      <c r="Q546" s="25">
        <f t="shared" si="260"/>
        <v>0</v>
      </c>
      <c r="R546" s="25">
        <f t="shared" si="261"/>
        <v>0</v>
      </c>
      <c r="S546" s="25">
        <f t="shared" si="262"/>
        <v>0</v>
      </c>
      <c r="T546" s="25">
        <f t="shared" si="263"/>
        <v>0</v>
      </c>
      <c r="U546" s="25">
        <f t="shared" si="264"/>
        <v>106</v>
      </c>
      <c r="V546" s="25">
        <f t="shared" si="265"/>
        <v>106</v>
      </c>
      <c r="W546" s="25">
        <f t="shared" si="266"/>
        <v>114</v>
      </c>
      <c r="X546" s="25">
        <f t="shared" si="267"/>
        <v>114</v>
      </c>
      <c r="Y546" s="25">
        <f t="shared" si="268"/>
        <v>113</v>
      </c>
      <c r="Z546" s="25">
        <f t="shared" si="269"/>
        <v>113</v>
      </c>
      <c r="AA546" s="25">
        <f t="shared" si="270"/>
        <v>137</v>
      </c>
      <c r="AB546" s="25">
        <f t="shared" si="271"/>
        <v>137</v>
      </c>
      <c r="AC546" s="25">
        <f t="shared" si="272"/>
        <v>0</v>
      </c>
      <c r="AD546" s="25">
        <f t="shared" si="273"/>
        <v>0</v>
      </c>
      <c r="AE546" s="25">
        <f t="shared" si="274"/>
        <v>22</v>
      </c>
      <c r="AF546" s="27">
        <f t="shared" si="275"/>
        <v>22</v>
      </c>
      <c r="AG546" s="27">
        <f t="shared" si="276"/>
        <v>0</v>
      </c>
      <c r="AH546" s="27">
        <f t="shared" si="277"/>
        <v>0</v>
      </c>
      <c r="AI546" s="27">
        <f t="shared" si="278"/>
        <v>0</v>
      </c>
      <c r="AJ546" s="27">
        <f t="shared" si="279"/>
        <v>0</v>
      </c>
      <c r="AK546" s="26">
        <f>SUM(Tabela4[[#This Row],[1º ano  LP]:[Questionário Contextual Estudante]])</f>
        <v>984</v>
      </c>
      <c r="AM546">
        <f>IFERROR(IF(VLOOKUP(Tabela4[[#This Row],[Designação]],BW:BX,2,0)="SIM",SUM(AR546:AU546)+(4*(SUM(BH546:BK546))),0),0)</f>
        <v>0</v>
      </c>
      <c r="AN546">
        <f>IFERROR(IF(VLOOKUP(Tabela4[[#This Row],[Designação]],BW:BX,2,0)="SIM",SUM(AV546:BC546)+(4*(SUM(BL546:BS546))),0),0)</f>
        <v>0</v>
      </c>
      <c r="AO546">
        <f>IFERROR(VLOOKUP(Tabela4[[#This Row],[Designação]],BW:BX,2,0),0)</f>
        <v>0</v>
      </c>
      <c r="AP546" t="str">
        <f>IF(Tabela4[[#This Row],[Designação]]=AQ546,"SIM","NÃO")</f>
        <v>SIM</v>
      </c>
      <c r="AQ546" s="38">
        <v>716056</v>
      </c>
      <c r="AW546">
        <v>94</v>
      </c>
      <c r="AX546">
        <v>102</v>
      </c>
      <c r="AY546">
        <v>101</v>
      </c>
      <c r="AZ546">
        <v>121</v>
      </c>
      <c r="BB546">
        <v>18</v>
      </c>
      <c r="BD546">
        <v>436</v>
      </c>
      <c r="BF546" t="str">
        <f t="shared" si="280"/>
        <v>sim</v>
      </c>
      <c r="BG546" s="38">
        <v>716056</v>
      </c>
      <c r="BM546">
        <v>3</v>
      </c>
      <c r="BN546">
        <v>3</v>
      </c>
      <c r="BO546">
        <v>3</v>
      </c>
      <c r="BP546">
        <v>4</v>
      </c>
      <c r="BR546">
        <v>1</v>
      </c>
      <c r="BT546">
        <v>14</v>
      </c>
    </row>
    <row r="547" spans="2:72" x14ac:dyDescent="0.25">
      <c r="B547" s="22">
        <v>7</v>
      </c>
      <c r="C547" s="23">
        <v>716057</v>
      </c>
      <c r="D547" s="24" t="s">
        <v>580</v>
      </c>
      <c r="E547" s="25">
        <f t="shared" si="250"/>
        <v>135</v>
      </c>
      <c r="F547" s="25">
        <f>Tabela4[[#This Row],[1º ano  LP]]</f>
        <v>135</v>
      </c>
      <c r="G547" s="27">
        <f t="shared" si="251"/>
        <v>8</v>
      </c>
      <c r="H547" s="27">
        <f>Tabela4[[#This Row],[1º ano - APLICADOR LP]]</f>
        <v>8</v>
      </c>
      <c r="I547" s="25">
        <f t="shared" si="252"/>
        <v>143</v>
      </c>
      <c r="J547" s="25">
        <f t="shared" si="253"/>
        <v>143</v>
      </c>
      <c r="K547" s="27">
        <f t="shared" si="254"/>
        <v>8</v>
      </c>
      <c r="L547" s="27">
        <f t="shared" si="255"/>
        <v>8</v>
      </c>
      <c r="M547" s="25">
        <f t="shared" si="256"/>
        <v>204</v>
      </c>
      <c r="N547" s="25">
        <f t="shared" si="257"/>
        <v>204</v>
      </c>
      <c r="O547" s="27">
        <f t="shared" si="258"/>
        <v>12</v>
      </c>
      <c r="P547" s="27">
        <f t="shared" si="259"/>
        <v>12</v>
      </c>
      <c r="Q547" s="25">
        <f t="shared" si="260"/>
        <v>135</v>
      </c>
      <c r="R547" s="25">
        <f t="shared" si="261"/>
        <v>135</v>
      </c>
      <c r="S547" s="25">
        <f t="shared" si="262"/>
        <v>156</v>
      </c>
      <c r="T547" s="25">
        <f t="shared" si="263"/>
        <v>156</v>
      </c>
      <c r="U547" s="25">
        <f t="shared" si="264"/>
        <v>85</v>
      </c>
      <c r="V547" s="25">
        <f t="shared" si="265"/>
        <v>85</v>
      </c>
      <c r="W547" s="25">
        <f t="shared" si="266"/>
        <v>0</v>
      </c>
      <c r="X547" s="25">
        <f t="shared" si="267"/>
        <v>0</v>
      </c>
      <c r="Y547" s="25">
        <f t="shared" si="268"/>
        <v>0</v>
      </c>
      <c r="Z547" s="25">
        <f t="shared" si="269"/>
        <v>0</v>
      </c>
      <c r="AA547" s="25">
        <f t="shared" si="270"/>
        <v>0</v>
      </c>
      <c r="AB547" s="25">
        <f t="shared" si="271"/>
        <v>0</v>
      </c>
      <c r="AC547" s="25">
        <f t="shared" si="272"/>
        <v>0</v>
      </c>
      <c r="AD547" s="25">
        <f t="shared" si="273"/>
        <v>0</v>
      </c>
      <c r="AE547" s="25">
        <f t="shared" si="274"/>
        <v>0</v>
      </c>
      <c r="AF547" s="27">
        <f t="shared" si="275"/>
        <v>0</v>
      </c>
      <c r="AG547" s="27">
        <f t="shared" si="276"/>
        <v>0</v>
      </c>
      <c r="AH547" s="27">
        <f t="shared" si="277"/>
        <v>0</v>
      </c>
      <c r="AI547" s="27">
        <f t="shared" si="278"/>
        <v>0</v>
      </c>
      <c r="AJ547" s="27">
        <f t="shared" si="279"/>
        <v>0</v>
      </c>
      <c r="AK547" s="26">
        <f>SUM(Tabela4[[#This Row],[1º ano  LP]:[Questionário Contextual Estudante]])</f>
        <v>1772</v>
      </c>
      <c r="AM547">
        <f>IFERROR(IF(VLOOKUP(Tabela4[[#This Row],[Designação]],BW:BX,2,0)="SIM",SUM(AR547:AU547)+(4*(SUM(BH547:BK547))),0),0)</f>
        <v>0</v>
      </c>
      <c r="AN547">
        <f>IFERROR(IF(VLOOKUP(Tabela4[[#This Row],[Designação]],BW:BX,2,0)="SIM",SUM(AV547:BC547)+(4*(SUM(BL547:BS547))),0),0)</f>
        <v>0</v>
      </c>
      <c r="AO547">
        <f>IFERROR(VLOOKUP(Tabela4[[#This Row],[Designação]],BW:BX,2,0),0)</f>
        <v>0</v>
      </c>
      <c r="AP547" t="str">
        <f>IF(Tabela4[[#This Row],[Designação]]=AQ547,"SIM","NÃO")</f>
        <v>SIM</v>
      </c>
      <c r="AQ547" s="38">
        <v>716057</v>
      </c>
      <c r="AR547">
        <v>119</v>
      </c>
      <c r="AS547">
        <v>127</v>
      </c>
      <c r="AT547">
        <v>180</v>
      </c>
      <c r="AU547">
        <v>119</v>
      </c>
      <c r="AV547">
        <v>140</v>
      </c>
      <c r="AW547">
        <v>77</v>
      </c>
      <c r="BD547">
        <v>762</v>
      </c>
      <c r="BF547" t="str">
        <f t="shared" si="280"/>
        <v>sim</v>
      </c>
      <c r="BG547" s="38">
        <v>716057</v>
      </c>
      <c r="BH547">
        <v>4</v>
      </c>
      <c r="BI547">
        <v>4</v>
      </c>
      <c r="BJ547">
        <v>6</v>
      </c>
      <c r="BK547">
        <v>4</v>
      </c>
      <c r="BL547">
        <v>4</v>
      </c>
      <c r="BM547">
        <v>2</v>
      </c>
      <c r="BT547">
        <v>24</v>
      </c>
    </row>
    <row r="548" spans="2:72" x14ac:dyDescent="0.25">
      <c r="B548" s="22">
        <v>7</v>
      </c>
      <c r="C548" s="23">
        <v>716059</v>
      </c>
      <c r="D548" s="24" t="s">
        <v>581</v>
      </c>
      <c r="E548" s="25">
        <f t="shared" si="250"/>
        <v>190</v>
      </c>
      <c r="F548" s="25">
        <f>Tabela4[[#This Row],[1º ano  LP]]</f>
        <v>190</v>
      </c>
      <c r="G548" s="27">
        <f t="shared" si="251"/>
        <v>12</v>
      </c>
      <c r="H548" s="27">
        <f>Tabela4[[#This Row],[1º ano - APLICADOR LP]]</f>
        <v>12</v>
      </c>
      <c r="I548" s="25">
        <f t="shared" si="252"/>
        <v>159</v>
      </c>
      <c r="J548" s="25">
        <f t="shared" si="253"/>
        <v>159</v>
      </c>
      <c r="K548" s="27">
        <f t="shared" si="254"/>
        <v>10</v>
      </c>
      <c r="L548" s="27">
        <f t="shared" si="255"/>
        <v>10</v>
      </c>
      <c r="M548" s="25">
        <f t="shared" si="256"/>
        <v>218</v>
      </c>
      <c r="N548" s="25">
        <f t="shared" si="257"/>
        <v>218</v>
      </c>
      <c r="O548" s="27">
        <f t="shared" si="258"/>
        <v>14</v>
      </c>
      <c r="P548" s="27">
        <f t="shared" si="259"/>
        <v>14</v>
      </c>
      <c r="Q548" s="25">
        <f t="shared" si="260"/>
        <v>214</v>
      </c>
      <c r="R548" s="25">
        <f t="shared" si="261"/>
        <v>214</v>
      </c>
      <c r="S548" s="25">
        <f t="shared" si="262"/>
        <v>218</v>
      </c>
      <c r="T548" s="25">
        <f t="shared" si="263"/>
        <v>218</v>
      </c>
      <c r="U548" s="25">
        <f t="shared" si="264"/>
        <v>0</v>
      </c>
      <c r="V548" s="25">
        <f t="shared" si="265"/>
        <v>0</v>
      </c>
      <c r="W548" s="25">
        <f t="shared" si="266"/>
        <v>0</v>
      </c>
      <c r="X548" s="25">
        <f t="shared" si="267"/>
        <v>0</v>
      </c>
      <c r="Y548" s="25">
        <f t="shared" si="268"/>
        <v>0</v>
      </c>
      <c r="Z548" s="25">
        <f t="shared" si="269"/>
        <v>0</v>
      </c>
      <c r="AA548" s="25">
        <f t="shared" si="270"/>
        <v>0</v>
      </c>
      <c r="AB548" s="25">
        <f t="shared" si="271"/>
        <v>0</v>
      </c>
      <c r="AC548" s="25">
        <f t="shared" si="272"/>
        <v>0</v>
      </c>
      <c r="AD548" s="25">
        <f t="shared" si="273"/>
        <v>0</v>
      </c>
      <c r="AE548" s="25">
        <f t="shared" si="274"/>
        <v>0</v>
      </c>
      <c r="AF548" s="27">
        <f t="shared" si="275"/>
        <v>0</v>
      </c>
      <c r="AG548" s="27">
        <f t="shared" si="276"/>
        <v>0</v>
      </c>
      <c r="AH548" s="27">
        <f t="shared" si="277"/>
        <v>0</v>
      </c>
      <c r="AI548" s="27">
        <f t="shared" si="278"/>
        <v>781</v>
      </c>
      <c r="AJ548" s="27">
        <f t="shared" si="279"/>
        <v>218</v>
      </c>
      <c r="AK548" s="26">
        <f>SUM(Tabela4[[#This Row],[1º ano  LP]:[Questionário Contextual Estudante]])</f>
        <v>3069</v>
      </c>
      <c r="AM548">
        <f>IFERROR(IF(VLOOKUP(Tabela4[[#This Row],[Designação]],BW:BX,2,0)="SIM",SUM(AR548:AU548)+(4*(SUM(BH548:BK548))),0),0)</f>
        <v>781</v>
      </c>
      <c r="AN548">
        <f>IFERROR(IF(VLOOKUP(Tabela4[[#This Row],[Designação]],BW:BX,2,0)="SIM",SUM(AV548:BC548)+(4*(SUM(BL548:BS548))),0),0)</f>
        <v>218</v>
      </c>
      <c r="AO548" t="str">
        <f>IFERROR(VLOOKUP(Tabela4[[#This Row],[Designação]],BW:BX,2,0),0)</f>
        <v>SIM</v>
      </c>
      <c r="AP548" t="str">
        <f>IF(Tabela4[[#This Row],[Designação]]=AQ548,"SIM","NÃO")</f>
        <v>SIM</v>
      </c>
      <c r="AQ548" s="38">
        <v>716059</v>
      </c>
      <c r="AR548">
        <v>166</v>
      </c>
      <c r="AS548">
        <v>139</v>
      </c>
      <c r="AT548">
        <v>190</v>
      </c>
      <c r="AU548">
        <v>186</v>
      </c>
      <c r="AV548">
        <v>194</v>
      </c>
      <c r="BD548">
        <v>875</v>
      </c>
      <c r="BF548" t="str">
        <f t="shared" si="280"/>
        <v>sim</v>
      </c>
      <c r="BG548" s="38">
        <v>716059</v>
      </c>
      <c r="BH548">
        <v>6</v>
      </c>
      <c r="BI548">
        <v>5</v>
      </c>
      <c r="BJ548">
        <v>7</v>
      </c>
      <c r="BK548">
        <v>7</v>
      </c>
      <c r="BL548">
        <v>6</v>
      </c>
      <c r="BT548">
        <v>31</v>
      </c>
    </row>
    <row r="549" spans="2:72" x14ac:dyDescent="0.25">
      <c r="B549" s="22">
        <v>7</v>
      </c>
      <c r="C549" s="23">
        <v>716060</v>
      </c>
      <c r="D549" s="24" t="s">
        <v>582</v>
      </c>
      <c r="E549" s="25">
        <f t="shared" si="250"/>
        <v>95</v>
      </c>
      <c r="F549" s="25">
        <f>Tabela4[[#This Row],[1º ano  LP]]</f>
        <v>95</v>
      </c>
      <c r="G549" s="27">
        <f t="shared" si="251"/>
        <v>6</v>
      </c>
      <c r="H549" s="27">
        <f>Tabela4[[#This Row],[1º ano - APLICADOR LP]]</f>
        <v>6</v>
      </c>
      <c r="I549" s="25">
        <f t="shared" si="252"/>
        <v>135</v>
      </c>
      <c r="J549" s="25">
        <f t="shared" si="253"/>
        <v>135</v>
      </c>
      <c r="K549" s="27">
        <f t="shared" si="254"/>
        <v>8</v>
      </c>
      <c r="L549" s="27">
        <f t="shared" si="255"/>
        <v>8</v>
      </c>
      <c r="M549" s="25">
        <f t="shared" si="256"/>
        <v>102</v>
      </c>
      <c r="N549" s="25">
        <f t="shared" si="257"/>
        <v>102</v>
      </c>
      <c r="O549" s="27">
        <f t="shared" si="258"/>
        <v>6</v>
      </c>
      <c r="P549" s="27">
        <f t="shared" si="259"/>
        <v>6</v>
      </c>
      <c r="Q549" s="25">
        <f t="shared" si="260"/>
        <v>74</v>
      </c>
      <c r="R549" s="25">
        <f t="shared" si="261"/>
        <v>74</v>
      </c>
      <c r="S549" s="25">
        <f t="shared" si="262"/>
        <v>71</v>
      </c>
      <c r="T549" s="25">
        <f t="shared" si="263"/>
        <v>71</v>
      </c>
      <c r="U549" s="25">
        <f t="shared" si="264"/>
        <v>0</v>
      </c>
      <c r="V549" s="25">
        <f t="shared" si="265"/>
        <v>0</v>
      </c>
      <c r="W549" s="25">
        <f t="shared" si="266"/>
        <v>0</v>
      </c>
      <c r="X549" s="25">
        <f t="shared" si="267"/>
        <v>0</v>
      </c>
      <c r="Y549" s="25">
        <f t="shared" si="268"/>
        <v>0</v>
      </c>
      <c r="Z549" s="25">
        <f t="shared" si="269"/>
        <v>0</v>
      </c>
      <c r="AA549" s="25">
        <f t="shared" si="270"/>
        <v>0</v>
      </c>
      <c r="AB549" s="25">
        <f t="shared" si="271"/>
        <v>0</v>
      </c>
      <c r="AC549" s="25">
        <f t="shared" si="272"/>
        <v>0</v>
      </c>
      <c r="AD549" s="25">
        <f t="shared" si="273"/>
        <v>0</v>
      </c>
      <c r="AE549" s="25">
        <f t="shared" si="274"/>
        <v>0</v>
      </c>
      <c r="AF549" s="27">
        <f t="shared" si="275"/>
        <v>0</v>
      </c>
      <c r="AG549" s="27">
        <f t="shared" si="276"/>
        <v>0</v>
      </c>
      <c r="AH549" s="27">
        <f t="shared" si="277"/>
        <v>0</v>
      </c>
      <c r="AI549" s="27">
        <f t="shared" si="278"/>
        <v>0</v>
      </c>
      <c r="AJ549" s="27">
        <f t="shared" si="279"/>
        <v>0</v>
      </c>
      <c r="AK549" s="26">
        <f>SUM(Tabela4[[#This Row],[1º ano  LP]:[Questionário Contextual Estudante]])</f>
        <v>994</v>
      </c>
      <c r="AM549">
        <f>IFERROR(IF(VLOOKUP(Tabela4[[#This Row],[Designação]],BW:BX,2,0)="SIM",SUM(AR549:AU549)+(4*(SUM(BH549:BK549))),0),0)</f>
        <v>0</v>
      </c>
      <c r="AN549">
        <f>IFERROR(IF(VLOOKUP(Tabela4[[#This Row],[Designação]],BW:BX,2,0)="SIM",SUM(AV549:BC549)+(4*(SUM(BL549:BS549))),0),0)</f>
        <v>0</v>
      </c>
      <c r="AO549">
        <f>IFERROR(VLOOKUP(Tabela4[[#This Row],[Designação]],BW:BX,2,0),0)</f>
        <v>0</v>
      </c>
      <c r="AP549" t="str">
        <f>IF(Tabela4[[#This Row],[Designação]]=AQ549,"SIM","NÃO")</f>
        <v>SIM</v>
      </c>
      <c r="AQ549" s="38">
        <v>716060</v>
      </c>
      <c r="AR549">
        <v>83</v>
      </c>
      <c r="AS549">
        <v>119</v>
      </c>
      <c r="AT549">
        <v>90</v>
      </c>
      <c r="AU549">
        <v>66</v>
      </c>
      <c r="AV549">
        <v>63</v>
      </c>
      <c r="BD549">
        <v>421</v>
      </c>
      <c r="BF549" t="str">
        <f t="shared" si="280"/>
        <v>sim</v>
      </c>
      <c r="BG549" s="38">
        <v>716060</v>
      </c>
      <c r="BH549">
        <v>3</v>
      </c>
      <c r="BI549">
        <v>4</v>
      </c>
      <c r="BJ549">
        <v>3</v>
      </c>
      <c r="BK549">
        <v>2</v>
      </c>
      <c r="BL549">
        <v>2</v>
      </c>
      <c r="BT549">
        <v>14</v>
      </c>
    </row>
    <row r="550" spans="2:72" x14ac:dyDescent="0.25">
      <c r="B550" s="22">
        <v>7</v>
      </c>
      <c r="C550" s="23">
        <v>716061</v>
      </c>
      <c r="D550" s="24" t="s">
        <v>583</v>
      </c>
      <c r="E550" s="25">
        <f t="shared" si="250"/>
        <v>67</v>
      </c>
      <c r="F550" s="25">
        <f>Tabela4[[#This Row],[1º ano  LP]]</f>
        <v>67</v>
      </c>
      <c r="G550" s="27">
        <f t="shared" si="251"/>
        <v>4</v>
      </c>
      <c r="H550" s="27">
        <f>Tabela4[[#This Row],[1º ano - APLICADOR LP]]</f>
        <v>4</v>
      </c>
      <c r="I550" s="25">
        <f t="shared" si="252"/>
        <v>65</v>
      </c>
      <c r="J550" s="25">
        <f t="shared" si="253"/>
        <v>65</v>
      </c>
      <c r="K550" s="27">
        <f t="shared" si="254"/>
        <v>4</v>
      </c>
      <c r="L550" s="27">
        <f t="shared" si="255"/>
        <v>4</v>
      </c>
      <c r="M550" s="25">
        <f t="shared" si="256"/>
        <v>66</v>
      </c>
      <c r="N550" s="25">
        <f t="shared" si="257"/>
        <v>66</v>
      </c>
      <c r="O550" s="27">
        <f t="shared" si="258"/>
        <v>4</v>
      </c>
      <c r="P550" s="27">
        <f t="shared" si="259"/>
        <v>4</v>
      </c>
      <c r="Q550" s="25">
        <f t="shared" si="260"/>
        <v>74</v>
      </c>
      <c r="R550" s="25">
        <f t="shared" si="261"/>
        <v>74</v>
      </c>
      <c r="S550" s="25">
        <f t="shared" si="262"/>
        <v>71</v>
      </c>
      <c r="T550" s="25">
        <f t="shared" si="263"/>
        <v>71</v>
      </c>
      <c r="U550" s="25">
        <f t="shared" si="264"/>
        <v>61</v>
      </c>
      <c r="V550" s="25">
        <f t="shared" si="265"/>
        <v>61</v>
      </c>
      <c r="W550" s="25">
        <f t="shared" si="266"/>
        <v>0</v>
      </c>
      <c r="X550" s="25">
        <f t="shared" si="267"/>
        <v>0</v>
      </c>
      <c r="Y550" s="25">
        <f t="shared" si="268"/>
        <v>0</v>
      </c>
      <c r="Z550" s="25">
        <f t="shared" si="269"/>
        <v>0</v>
      </c>
      <c r="AA550" s="25">
        <f t="shared" si="270"/>
        <v>0</v>
      </c>
      <c r="AB550" s="25">
        <f t="shared" si="271"/>
        <v>0</v>
      </c>
      <c r="AC550" s="25">
        <f t="shared" si="272"/>
        <v>0</v>
      </c>
      <c r="AD550" s="25">
        <f t="shared" si="273"/>
        <v>0</v>
      </c>
      <c r="AE550" s="25">
        <f t="shared" si="274"/>
        <v>0</v>
      </c>
      <c r="AF550" s="27">
        <f t="shared" si="275"/>
        <v>0</v>
      </c>
      <c r="AG550" s="27">
        <f t="shared" si="276"/>
        <v>0</v>
      </c>
      <c r="AH550" s="27">
        <f t="shared" si="277"/>
        <v>0</v>
      </c>
      <c r="AI550" s="27">
        <f t="shared" si="278"/>
        <v>0</v>
      </c>
      <c r="AJ550" s="27">
        <f t="shared" si="279"/>
        <v>0</v>
      </c>
      <c r="AK550" s="26">
        <f>SUM(Tabela4[[#This Row],[1º ano  LP]:[Questionário Contextual Estudante]])</f>
        <v>832</v>
      </c>
      <c r="AM550">
        <f>IFERROR(IF(VLOOKUP(Tabela4[[#This Row],[Designação]],BW:BX,2,0)="SIM",SUM(AR550:AU550)+(4*(SUM(BH550:BK550))),0),0)</f>
        <v>0</v>
      </c>
      <c r="AN550">
        <f>IFERROR(IF(VLOOKUP(Tabela4[[#This Row],[Designação]],BW:BX,2,0)="SIM",SUM(AV550:BC550)+(4*(SUM(BL550:BS550))),0),0)</f>
        <v>0</v>
      </c>
      <c r="AO550">
        <f>IFERROR(VLOOKUP(Tabela4[[#This Row],[Designação]],BW:BX,2,0),0)</f>
        <v>0</v>
      </c>
      <c r="AP550" t="str">
        <f>IF(Tabela4[[#This Row],[Designação]]=AQ550,"SIM","NÃO")</f>
        <v>SIM</v>
      </c>
      <c r="AQ550" s="38">
        <v>716061</v>
      </c>
      <c r="AR550">
        <v>59</v>
      </c>
      <c r="AS550">
        <v>57</v>
      </c>
      <c r="AT550">
        <v>58</v>
      </c>
      <c r="AU550">
        <v>66</v>
      </c>
      <c r="AV550">
        <v>63</v>
      </c>
      <c r="AW550">
        <v>53</v>
      </c>
      <c r="BD550">
        <v>356</v>
      </c>
      <c r="BF550" t="str">
        <f t="shared" si="280"/>
        <v>sim</v>
      </c>
      <c r="BG550" s="38">
        <v>716061</v>
      </c>
      <c r="BH550">
        <v>2</v>
      </c>
      <c r="BI550">
        <v>2</v>
      </c>
      <c r="BJ550">
        <v>2</v>
      </c>
      <c r="BK550">
        <v>2</v>
      </c>
      <c r="BL550">
        <v>2</v>
      </c>
      <c r="BM550">
        <v>2</v>
      </c>
      <c r="BT550">
        <v>12</v>
      </c>
    </row>
    <row r="551" spans="2:72" x14ac:dyDescent="0.25">
      <c r="B551" s="22">
        <v>7</v>
      </c>
      <c r="C551" s="23">
        <v>716062</v>
      </c>
      <c r="D551" s="24" t="s">
        <v>584</v>
      </c>
      <c r="E551" s="25">
        <f t="shared" si="250"/>
        <v>56</v>
      </c>
      <c r="F551" s="25">
        <f>Tabela4[[#This Row],[1º ano  LP]]</f>
        <v>56</v>
      </c>
      <c r="G551" s="27">
        <f t="shared" si="251"/>
        <v>4</v>
      </c>
      <c r="H551" s="27">
        <f>Tabela4[[#This Row],[1º ano - APLICADOR LP]]</f>
        <v>4</v>
      </c>
      <c r="I551" s="25">
        <f t="shared" si="252"/>
        <v>53</v>
      </c>
      <c r="J551" s="25">
        <f t="shared" si="253"/>
        <v>53</v>
      </c>
      <c r="K551" s="27">
        <f t="shared" si="254"/>
        <v>4</v>
      </c>
      <c r="L551" s="27">
        <f t="shared" si="255"/>
        <v>4</v>
      </c>
      <c r="M551" s="25">
        <f t="shared" si="256"/>
        <v>60</v>
      </c>
      <c r="N551" s="25">
        <f t="shared" si="257"/>
        <v>60</v>
      </c>
      <c r="O551" s="27">
        <f t="shared" si="258"/>
        <v>4</v>
      </c>
      <c r="P551" s="27">
        <f t="shared" si="259"/>
        <v>4</v>
      </c>
      <c r="Q551" s="25">
        <f t="shared" si="260"/>
        <v>51</v>
      </c>
      <c r="R551" s="25">
        <f t="shared" si="261"/>
        <v>51</v>
      </c>
      <c r="S551" s="25">
        <f t="shared" si="262"/>
        <v>55</v>
      </c>
      <c r="T551" s="25">
        <f t="shared" si="263"/>
        <v>55</v>
      </c>
      <c r="U551" s="25">
        <f t="shared" si="264"/>
        <v>73</v>
      </c>
      <c r="V551" s="25">
        <f t="shared" si="265"/>
        <v>73</v>
      </c>
      <c r="W551" s="25">
        <f t="shared" si="266"/>
        <v>0</v>
      </c>
      <c r="X551" s="25">
        <f t="shared" si="267"/>
        <v>0</v>
      </c>
      <c r="Y551" s="25">
        <f t="shared" si="268"/>
        <v>0</v>
      </c>
      <c r="Z551" s="25">
        <f t="shared" si="269"/>
        <v>0</v>
      </c>
      <c r="AA551" s="25">
        <f t="shared" si="270"/>
        <v>0</v>
      </c>
      <c r="AB551" s="25">
        <f t="shared" si="271"/>
        <v>0</v>
      </c>
      <c r="AC551" s="25">
        <f t="shared" si="272"/>
        <v>0</v>
      </c>
      <c r="AD551" s="25">
        <f t="shared" si="273"/>
        <v>0</v>
      </c>
      <c r="AE551" s="25">
        <f t="shared" si="274"/>
        <v>0</v>
      </c>
      <c r="AF551" s="27">
        <f t="shared" si="275"/>
        <v>0</v>
      </c>
      <c r="AG551" s="27">
        <f t="shared" si="276"/>
        <v>0</v>
      </c>
      <c r="AH551" s="27">
        <f t="shared" si="277"/>
        <v>0</v>
      </c>
      <c r="AI551" s="27">
        <f t="shared" si="278"/>
        <v>0</v>
      </c>
      <c r="AJ551" s="27">
        <f t="shared" si="279"/>
        <v>0</v>
      </c>
      <c r="AK551" s="26">
        <f>SUM(Tabela4[[#This Row],[1º ano  LP]:[Questionário Contextual Estudante]])</f>
        <v>720</v>
      </c>
      <c r="AM551">
        <f>IFERROR(IF(VLOOKUP(Tabela4[[#This Row],[Designação]],BW:BX,2,0)="SIM",SUM(AR551:AU551)+(4*(SUM(BH551:BK551))),0),0)</f>
        <v>0</v>
      </c>
      <c r="AN551">
        <f>IFERROR(IF(VLOOKUP(Tabela4[[#This Row],[Designação]],BW:BX,2,0)="SIM",SUM(AV551:BC551)+(4*(SUM(BL551:BS551))),0),0)</f>
        <v>0</v>
      </c>
      <c r="AO551">
        <f>IFERROR(VLOOKUP(Tabela4[[#This Row],[Designação]],BW:BX,2,0),0)</f>
        <v>0</v>
      </c>
      <c r="AP551" t="str">
        <f>IF(Tabela4[[#This Row],[Designação]]=AQ551,"SIM","NÃO")</f>
        <v>SIM</v>
      </c>
      <c r="AQ551" s="38">
        <v>716062</v>
      </c>
      <c r="AR551">
        <v>48</v>
      </c>
      <c r="AS551">
        <v>45</v>
      </c>
      <c r="AT551">
        <v>52</v>
      </c>
      <c r="AU551">
        <v>43</v>
      </c>
      <c r="AV551">
        <v>47</v>
      </c>
      <c r="AW551">
        <v>65</v>
      </c>
      <c r="BD551">
        <v>300</v>
      </c>
      <c r="BF551" t="str">
        <f t="shared" si="280"/>
        <v>sim</v>
      </c>
      <c r="BG551" s="38">
        <v>716062</v>
      </c>
      <c r="BH551">
        <v>2</v>
      </c>
      <c r="BI551">
        <v>2</v>
      </c>
      <c r="BJ551">
        <v>2</v>
      </c>
      <c r="BK551">
        <v>2</v>
      </c>
      <c r="BL551">
        <v>2</v>
      </c>
      <c r="BM551">
        <v>2</v>
      </c>
      <c r="BT551">
        <v>12</v>
      </c>
    </row>
    <row r="552" spans="2:72" x14ac:dyDescent="0.25">
      <c r="B552" s="22">
        <v>7</v>
      </c>
      <c r="C552" s="23">
        <v>716063</v>
      </c>
      <c r="D552" s="24" t="s">
        <v>585</v>
      </c>
      <c r="E552" s="25">
        <f t="shared" si="250"/>
        <v>0</v>
      </c>
      <c r="F552" s="25">
        <f>Tabela4[[#This Row],[1º ano  LP]]</f>
        <v>0</v>
      </c>
      <c r="G552" s="27">
        <f t="shared" si="251"/>
        <v>0</v>
      </c>
      <c r="H552" s="27">
        <f>Tabela4[[#This Row],[1º ano - APLICADOR LP]]</f>
        <v>0</v>
      </c>
      <c r="I552" s="25">
        <f t="shared" si="252"/>
        <v>0</v>
      </c>
      <c r="J552" s="25">
        <f t="shared" si="253"/>
        <v>0</v>
      </c>
      <c r="K552" s="27">
        <f t="shared" si="254"/>
        <v>0</v>
      </c>
      <c r="L552" s="27">
        <f t="shared" si="255"/>
        <v>0</v>
      </c>
      <c r="M552" s="25">
        <f t="shared" si="256"/>
        <v>0</v>
      </c>
      <c r="N552" s="25">
        <f t="shared" si="257"/>
        <v>0</v>
      </c>
      <c r="O552" s="27">
        <f t="shared" si="258"/>
        <v>0</v>
      </c>
      <c r="P552" s="27">
        <f t="shared" si="259"/>
        <v>0</v>
      </c>
      <c r="Q552" s="25">
        <f t="shared" si="260"/>
        <v>0</v>
      </c>
      <c r="R552" s="25">
        <f t="shared" si="261"/>
        <v>0</v>
      </c>
      <c r="S552" s="25">
        <f t="shared" si="262"/>
        <v>0</v>
      </c>
      <c r="T552" s="25">
        <f t="shared" si="263"/>
        <v>0</v>
      </c>
      <c r="U552" s="25">
        <f t="shared" si="264"/>
        <v>181</v>
      </c>
      <c r="V552" s="25">
        <f t="shared" si="265"/>
        <v>181</v>
      </c>
      <c r="W552" s="25">
        <f t="shared" si="266"/>
        <v>301</v>
      </c>
      <c r="X552" s="25">
        <f t="shared" si="267"/>
        <v>301</v>
      </c>
      <c r="Y552" s="25">
        <f t="shared" si="268"/>
        <v>292</v>
      </c>
      <c r="Z552" s="25">
        <f t="shared" si="269"/>
        <v>292</v>
      </c>
      <c r="AA552" s="25">
        <f t="shared" si="270"/>
        <v>232</v>
      </c>
      <c r="AB552" s="25">
        <f t="shared" si="271"/>
        <v>232</v>
      </c>
      <c r="AC552" s="25">
        <f t="shared" si="272"/>
        <v>28</v>
      </c>
      <c r="AD552" s="25">
        <f t="shared" si="273"/>
        <v>28</v>
      </c>
      <c r="AE552" s="25">
        <f t="shared" si="274"/>
        <v>33</v>
      </c>
      <c r="AF552" s="27">
        <f t="shared" si="275"/>
        <v>33</v>
      </c>
      <c r="AG552" s="27">
        <f t="shared" si="276"/>
        <v>0</v>
      </c>
      <c r="AH552" s="27">
        <f t="shared" si="277"/>
        <v>0</v>
      </c>
      <c r="AI552" s="27">
        <f t="shared" si="278"/>
        <v>0</v>
      </c>
      <c r="AJ552" s="27">
        <f t="shared" si="279"/>
        <v>0</v>
      </c>
      <c r="AK552" s="26">
        <f>SUM(Tabela4[[#This Row],[1º ano  LP]:[Questionário Contextual Estudante]])</f>
        <v>2134</v>
      </c>
      <c r="AM552">
        <f>IFERROR(IF(VLOOKUP(Tabela4[[#This Row],[Designação]],BW:BX,2,0)="SIM",SUM(AR552:AU552)+(4*(SUM(BH552:BK552))),0),0)</f>
        <v>0</v>
      </c>
      <c r="AN552">
        <f>IFERROR(IF(VLOOKUP(Tabela4[[#This Row],[Designação]],BW:BX,2,0)="SIM",SUM(AV552:BC552)+(4*(SUM(BL552:BS552))),0),0)</f>
        <v>0</v>
      </c>
      <c r="AO552">
        <f>IFERROR(VLOOKUP(Tabela4[[#This Row],[Designação]],BW:BX,2,0),0)</f>
        <v>0</v>
      </c>
      <c r="AP552" t="str">
        <f>IF(Tabela4[[#This Row],[Designação]]=AQ552,"SIM","NÃO")</f>
        <v>SIM</v>
      </c>
      <c r="AQ552" s="38">
        <v>716063</v>
      </c>
      <c r="AW552">
        <v>165</v>
      </c>
      <c r="AX552">
        <v>273</v>
      </c>
      <c r="AY552">
        <v>264</v>
      </c>
      <c r="AZ552">
        <v>212</v>
      </c>
      <c r="BA552">
        <v>24</v>
      </c>
      <c r="BB552">
        <v>29</v>
      </c>
      <c r="BD552">
        <v>967</v>
      </c>
      <c r="BF552" t="str">
        <f t="shared" si="280"/>
        <v>sim</v>
      </c>
      <c r="BG552" s="38">
        <v>716063</v>
      </c>
      <c r="BM552">
        <v>4</v>
      </c>
      <c r="BN552">
        <v>7</v>
      </c>
      <c r="BO552">
        <v>7</v>
      </c>
      <c r="BP552">
        <v>5</v>
      </c>
      <c r="BQ552">
        <v>1</v>
      </c>
      <c r="BR552">
        <v>1</v>
      </c>
      <c r="BT552">
        <v>25</v>
      </c>
    </row>
    <row r="553" spans="2:72" x14ac:dyDescent="0.25">
      <c r="B553" s="22">
        <v>7</v>
      </c>
      <c r="C553" s="23">
        <v>716065</v>
      </c>
      <c r="D553" s="24" t="s">
        <v>586</v>
      </c>
      <c r="E553" s="25">
        <f t="shared" si="250"/>
        <v>33</v>
      </c>
      <c r="F553" s="25">
        <f>Tabela4[[#This Row],[1º ano  LP]]</f>
        <v>33</v>
      </c>
      <c r="G553" s="27">
        <f t="shared" si="251"/>
        <v>2</v>
      </c>
      <c r="H553" s="27">
        <f>Tabela4[[#This Row],[1º ano - APLICADOR LP]]</f>
        <v>2</v>
      </c>
      <c r="I553" s="25">
        <f t="shared" si="252"/>
        <v>59</v>
      </c>
      <c r="J553" s="25">
        <f t="shared" si="253"/>
        <v>59</v>
      </c>
      <c r="K553" s="27">
        <f t="shared" si="254"/>
        <v>4</v>
      </c>
      <c r="L553" s="27">
        <f t="shared" si="255"/>
        <v>4</v>
      </c>
      <c r="M553" s="25">
        <f t="shared" si="256"/>
        <v>64</v>
      </c>
      <c r="N553" s="25">
        <f t="shared" si="257"/>
        <v>64</v>
      </c>
      <c r="O553" s="27">
        <f t="shared" si="258"/>
        <v>4</v>
      </c>
      <c r="P553" s="27">
        <f t="shared" si="259"/>
        <v>4</v>
      </c>
      <c r="Q553" s="25">
        <f t="shared" si="260"/>
        <v>34</v>
      </c>
      <c r="R553" s="25">
        <f t="shared" si="261"/>
        <v>34</v>
      </c>
      <c r="S553" s="25">
        <f t="shared" si="262"/>
        <v>35</v>
      </c>
      <c r="T553" s="25">
        <f t="shared" si="263"/>
        <v>35</v>
      </c>
      <c r="U553" s="25">
        <f t="shared" si="264"/>
        <v>31</v>
      </c>
      <c r="V553" s="25">
        <f t="shared" si="265"/>
        <v>31</v>
      </c>
      <c r="W553" s="25">
        <f t="shared" si="266"/>
        <v>0</v>
      </c>
      <c r="X553" s="25">
        <f t="shared" si="267"/>
        <v>0</v>
      </c>
      <c r="Y553" s="25">
        <f t="shared" si="268"/>
        <v>0</v>
      </c>
      <c r="Z553" s="25">
        <f t="shared" si="269"/>
        <v>0</v>
      </c>
      <c r="AA553" s="25">
        <f t="shared" si="270"/>
        <v>0</v>
      </c>
      <c r="AB553" s="25">
        <f t="shared" si="271"/>
        <v>0</v>
      </c>
      <c r="AC553" s="25">
        <f t="shared" si="272"/>
        <v>0</v>
      </c>
      <c r="AD553" s="25">
        <f t="shared" si="273"/>
        <v>0</v>
      </c>
      <c r="AE553" s="25">
        <f t="shared" si="274"/>
        <v>0</v>
      </c>
      <c r="AF553" s="27">
        <f t="shared" si="275"/>
        <v>0</v>
      </c>
      <c r="AG553" s="27">
        <f t="shared" si="276"/>
        <v>0</v>
      </c>
      <c r="AH553" s="27">
        <f t="shared" si="277"/>
        <v>0</v>
      </c>
      <c r="AI553" s="27">
        <f t="shared" si="278"/>
        <v>0</v>
      </c>
      <c r="AJ553" s="27">
        <f t="shared" si="279"/>
        <v>0</v>
      </c>
      <c r="AK553" s="26">
        <f>SUM(Tabela4[[#This Row],[1º ano  LP]:[Questionário Contextual Estudante]])</f>
        <v>532</v>
      </c>
      <c r="AM553">
        <f>IFERROR(IF(VLOOKUP(Tabela4[[#This Row],[Designação]],BW:BX,2,0)="SIM",SUM(AR553:AU553)+(4*(SUM(BH553:BK553))),0),0)</f>
        <v>0</v>
      </c>
      <c r="AN553">
        <f>IFERROR(IF(VLOOKUP(Tabela4[[#This Row],[Designação]],BW:BX,2,0)="SIM",SUM(AV553:BC553)+(4*(SUM(BL553:BS553))),0),0)</f>
        <v>0</v>
      </c>
      <c r="AO553">
        <f>IFERROR(VLOOKUP(Tabela4[[#This Row],[Designação]],BW:BX,2,0),0)</f>
        <v>0</v>
      </c>
      <c r="AP553" t="str">
        <f>IF(Tabela4[[#This Row],[Designação]]=AQ553,"SIM","NÃO")</f>
        <v>SIM</v>
      </c>
      <c r="AQ553" s="38">
        <v>716065</v>
      </c>
      <c r="AR553">
        <v>29</v>
      </c>
      <c r="AS553">
        <v>51</v>
      </c>
      <c r="AT553">
        <v>56</v>
      </c>
      <c r="AU553">
        <v>30</v>
      </c>
      <c r="AV553">
        <v>31</v>
      </c>
      <c r="AW553">
        <v>27</v>
      </c>
      <c r="BD553">
        <v>224</v>
      </c>
      <c r="BF553" t="str">
        <f t="shared" si="280"/>
        <v>sim</v>
      </c>
      <c r="BG553" s="38">
        <v>716065</v>
      </c>
      <c r="BH553">
        <v>1</v>
      </c>
      <c r="BI553">
        <v>2</v>
      </c>
      <c r="BJ553">
        <v>2</v>
      </c>
      <c r="BK553">
        <v>1</v>
      </c>
      <c r="BL553">
        <v>1</v>
      </c>
      <c r="BM553">
        <v>1</v>
      </c>
      <c r="BT553">
        <v>8</v>
      </c>
    </row>
    <row r="554" spans="2:72" x14ac:dyDescent="0.25">
      <c r="B554" s="22">
        <v>7</v>
      </c>
      <c r="C554" s="23">
        <v>716066</v>
      </c>
      <c r="D554" s="24" t="s">
        <v>587</v>
      </c>
      <c r="E554" s="25">
        <f t="shared" si="250"/>
        <v>55</v>
      </c>
      <c r="F554" s="25">
        <f>Tabela4[[#This Row],[1º ano  LP]]</f>
        <v>55</v>
      </c>
      <c r="G554" s="27">
        <f t="shared" si="251"/>
        <v>4</v>
      </c>
      <c r="H554" s="27">
        <f>Tabela4[[#This Row],[1º ano - APLICADOR LP]]</f>
        <v>4</v>
      </c>
      <c r="I554" s="25">
        <f t="shared" si="252"/>
        <v>57</v>
      </c>
      <c r="J554" s="25">
        <f t="shared" si="253"/>
        <v>57</v>
      </c>
      <c r="K554" s="27">
        <f t="shared" si="254"/>
        <v>4</v>
      </c>
      <c r="L554" s="27">
        <f t="shared" si="255"/>
        <v>4</v>
      </c>
      <c r="M554" s="25">
        <f t="shared" si="256"/>
        <v>56</v>
      </c>
      <c r="N554" s="25">
        <f t="shared" si="257"/>
        <v>56</v>
      </c>
      <c r="O554" s="27">
        <f t="shared" si="258"/>
        <v>4</v>
      </c>
      <c r="P554" s="27">
        <f t="shared" si="259"/>
        <v>4</v>
      </c>
      <c r="Q554" s="25">
        <f t="shared" si="260"/>
        <v>70</v>
      </c>
      <c r="R554" s="25">
        <f t="shared" si="261"/>
        <v>70</v>
      </c>
      <c r="S554" s="25">
        <f t="shared" si="262"/>
        <v>57</v>
      </c>
      <c r="T554" s="25">
        <f t="shared" si="263"/>
        <v>57</v>
      </c>
      <c r="U554" s="25">
        <f t="shared" si="264"/>
        <v>33</v>
      </c>
      <c r="V554" s="25">
        <f t="shared" si="265"/>
        <v>33</v>
      </c>
      <c r="W554" s="25">
        <f t="shared" si="266"/>
        <v>0</v>
      </c>
      <c r="X554" s="25">
        <f t="shared" si="267"/>
        <v>0</v>
      </c>
      <c r="Y554" s="25">
        <f t="shared" si="268"/>
        <v>0</v>
      </c>
      <c r="Z554" s="25">
        <f t="shared" si="269"/>
        <v>0</v>
      </c>
      <c r="AA554" s="25">
        <f t="shared" si="270"/>
        <v>0</v>
      </c>
      <c r="AB554" s="25">
        <f t="shared" si="271"/>
        <v>0</v>
      </c>
      <c r="AC554" s="25">
        <f t="shared" si="272"/>
        <v>0</v>
      </c>
      <c r="AD554" s="25">
        <f t="shared" si="273"/>
        <v>0</v>
      </c>
      <c r="AE554" s="25">
        <f t="shared" si="274"/>
        <v>0</v>
      </c>
      <c r="AF554" s="27">
        <f t="shared" si="275"/>
        <v>0</v>
      </c>
      <c r="AG554" s="27">
        <f t="shared" si="276"/>
        <v>0</v>
      </c>
      <c r="AH554" s="27">
        <f t="shared" si="277"/>
        <v>0</v>
      </c>
      <c r="AI554" s="27">
        <f t="shared" si="278"/>
        <v>0</v>
      </c>
      <c r="AJ554" s="27">
        <f t="shared" si="279"/>
        <v>0</v>
      </c>
      <c r="AK554" s="26">
        <f>SUM(Tabela4[[#This Row],[1º ano  LP]:[Questionário Contextual Estudante]])</f>
        <v>680</v>
      </c>
      <c r="AM554">
        <f>IFERROR(IF(VLOOKUP(Tabela4[[#This Row],[Designação]],BW:BX,2,0)="SIM",SUM(AR554:AU554)+(4*(SUM(BH554:BK554))),0),0)</f>
        <v>0</v>
      </c>
      <c r="AN554">
        <f>IFERROR(IF(VLOOKUP(Tabela4[[#This Row],[Designação]],BW:BX,2,0)="SIM",SUM(AV554:BC554)+(4*(SUM(BL554:BS554))),0),0)</f>
        <v>0</v>
      </c>
      <c r="AO554">
        <f>IFERROR(VLOOKUP(Tabela4[[#This Row],[Designação]],BW:BX,2,0),0)</f>
        <v>0</v>
      </c>
      <c r="AP554" t="str">
        <f>IF(Tabela4[[#This Row],[Designação]]=AQ554,"SIM","NÃO")</f>
        <v>SIM</v>
      </c>
      <c r="AQ554" s="38">
        <v>716066</v>
      </c>
      <c r="AR554">
        <v>47</v>
      </c>
      <c r="AS554">
        <v>49</v>
      </c>
      <c r="AT554">
        <v>48</v>
      </c>
      <c r="AU554">
        <v>62</v>
      </c>
      <c r="AV554">
        <v>49</v>
      </c>
      <c r="AW554">
        <v>29</v>
      </c>
      <c r="BD554">
        <v>284</v>
      </c>
      <c r="BF554" t="str">
        <f t="shared" si="280"/>
        <v>sim</v>
      </c>
      <c r="BG554" s="38">
        <v>716066</v>
      </c>
      <c r="BH554">
        <v>2</v>
      </c>
      <c r="BI554">
        <v>2</v>
      </c>
      <c r="BJ554">
        <v>2</v>
      </c>
      <c r="BK554">
        <v>2</v>
      </c>
      <c r="BL554">
        <v>2</v>
      </c>
      <c r="BM554">
        <v>1</v>
      </c>
      <c r="BT554">
        <v>11</v>
      </c>
    </row>
    <row r="555" spans="2:72" x14ac:dyDescent="0.25">
      <c r="B555" s="22">
        <v>7</v>
      </c>
      <c r="C555" s="23">
        <v>716067</v>
      </c>
      <c r="D555" s="24" t="s">
        <v>588</v>
      </c>
      <c r="E555" s="25">
        <f t="shared" si="250"/>
        <v>0</v>
      </c>
      <c r="F555" s="25">
        <f>Tabela4[[#This Row],[1º ano  LP]]</f>
        <v>0</v>
      </c>
      <c r="G555" s="27">
        <f t="shared" si="251"/>
        <v>0</v>
      </c>
      <c r="H555" s="27">
        <f>Tabela4[[#This Row],[1º ano - APLICADOR LP]]</f>
        <v>0</v>
      </c>
      <c r="I555" s="25">
        <f t="shared" si="252"/>
        <v>0</v>
      </c>
      <c r="J555" s="25">
        <f t="shared" si="253"/>
        <v>0</v>
      </c>
      <c r="K555" s="27">
        <f t="shared" si="254"/>
        <v>0</v>
      </c>
      <c r="L555" s="27">
        <f t="shared" si="255"/>
        <v>0</v>
      </c>
      <c r="M555" s="25">
        <f t="shared" si="256"/>
        <v>0</v>
      </c>
      <c r="N555" s="25">
        <f t="shared" si="257"/>
        <v>0</v>
      </c>
      <c r="O555" s="27">
        <f t="shared" si="258"/>
        <v>0</v>
      </c>
      <c r="P555" s="27">
        <f t="shared" si="259"/>
        <v>0</v>
      </c>
      <c r="Q555" s="25">
        <f t="shared" si="260"/>
        <v>0</v>
      </c>
      <c r="R555" s="25">
        <f t="shared" si="261"/>
        <v>0</v>
      </c>
      <c r="S555" s="25">
        <f t="shared" si="262"/>
        <v>0</v>
      </c>
      <c r="T555" s="25">
        <f t="shared" si="263"/>
        <v>0</v>
      </c>
      <c r="U555" s="25">
        <f t="shared" si="264"/>
        <v>109</v>
      </c>
      <c r="V555" s="25">
        <f t="shared" si="265"/>
        <v>109</v>
      </c>
      <c r="W555" s="25">
        <f t="shared" si="266"/>
        <v>222</v>
      </c>
      <c r="X555" s="25">
        <f t="shared" si="267"/>
        <v>222</v>
      </c>
      <c r="Y555" s="25">
        <f t="shared" si="268"/>
        <v>192</v>
      </c>
      <c r="Z555" s="25">
        <f t="shared" si="269"/>
        <v>192</v>
      </c>
      <c r="AA555" s="25">
        <f t="shared" si="270"/>
        <v>129</v>
      </c>
      <c r="AB555" s="25">
        <f t="shared" si="271"/>
        <v>129</v>
      </c>
      <c r="AC555" s="25">
        <f t="shared" si="272"/>
        <v>0</v>
      </c>
      <c r="AD555" s="25">
        <f t="shared" si="273"/>
        <v>0</v>
      </c>
      <c r="AE555" s="25">
        <f t="shared" si="274"/>
        <v>31</v>
      </c>
      <c r="AF555" s="27">
        <f t="shared" si="275"/>
        <v>31</v>
      </c>
      <c r="AG555" s="27">
        <f t="shared" si="276"/>
        <v>0</v>
      </c>
      <c r="AH555" s="27">
        <f t="shared" si="277"/>
        <v>0</v>
      </c>
      <c r="AI555" s="27">
        <f t="shared" si="278"/>
        <v>0</v>
      </c>
      <c r="AJ555" s="27">
        <f t="shared" si="279"/>
        <v>0</v>
      </c>
      <c r="AK555" s="26">
        <f>SUM(Tabela4[[#This Row],[1º ano  LP]:[Questionário Contextual Estudante]])</f>
        <v>1366</v>
      </c>
      <c r="AM555">
        <f>IFERROR(IF(VLOOKUP(Tabela4[[#This Row],[Designação]],BW:BX,2,0)="SIM",SUM(AR555:AU555)+(4*(SUM(BH555:BK555))),0),0)</f>
        <v>0</v>
      </c>
      <c r="AN555">
        <f>IFERROR(IF(VLOOKUP(Tabela4[[#This Row],[Designação]],BW:BX,2,0)="SIM",SUM(AV555:BC555)+(4*(SUM(BL555:BS555))),0),0)</f>
        <v>0</v>
      </c>
      <c r="AO555">
        <f>IFERROR(VLOOKUP(Tabela4[[#This Row],[Designação]],BW:BX,2,0),0)</f>
        <v>0</v>
      </c>
      <c r="AP555" t="str">
        <f>IF(Tabela4[[#This Row],[Designação]]=AQ555,"SIM","NÃO")</f>
        <v>SIM</v>
      </c>
      <c r="AQ555" s="38">
        <v>716067</v>
      </c>
      <c r="AW555">
        <v>97</v>
      </c>
      <c r="AX555">
        <v>198</v>
      </c>
      <c r="AY555">
        <v>172</v>
      </c>
      <c r="AZ555">
        <v>117</v>
      </c>
      <c r="BB555">
        <v>27</v>
      </c>
      <c r="BD555">
        <v>611</v>
      </c>
      <c r="BF555" t="str">
        <f t="shared" si="280"/>
        <v>sim</v>
      </c>
      <c r="BG555" s="38">
        <v>716067</v>
      </c>
      <c r="BM555">
        <v>3</v>
      </c>
      <c r="BN555">
        <v>6</v>
      </c>
      <c r="BO555">
        <v>5</v>
      </c>
      <c r="BP555">
        <v>3</v>
      </c>
      <c r="BR555">
        <v>1</v>
      </c>
      <c r="BT555">
        <v>18</v>
      </c>
    </row>
    <row r="556" spans="2:72" x14ac:dyDescent="0.25">
      <c r="B556" s="22">
        <v>7</v>
      </c>
      <c r="C556" s="23">
        <v>716068</v>
      </c>
      <c r="D556" s="24" t="s">
        <v>589</v>
      </c>
      <c r="E556" s="25">
        <f t="shared" si="250"/>
        <v>68</v>
      </c>
      <c r="F556" s="25">
        <f>Tabela4[[#This Row],[1º ano  LP]]</f>
        <v>68</v>
      </c>
      <c r="G556" s="27">
        <f t="shared" si="251"/>
        <v>4</v>
      </c>
      <c r="H556" s="27">
        <f>Tabela4[[#This Row],[1º ano - APLICADOR LP]]</f>
        <v>4</v>
      </c>
      <c r="I556" s="25">
        <f t="shared" si="252"/>
        <v>69</v>
      </c>
      <c r="J556" s="25">
        <f t="shared" si="253"/>
        <v>69</v>
      </c>
      <c r="K556" s="27">
        <f t="shared" si="254"/>
        <v>4</v>
      </c>
      <c r="L556" s="27">
        <f t="shared" si="255"/>
        <v>4</v>
      </c>
      <c r="M556" s="25">
        <f t="shared" si="256"/>
        <v>69</v>
      </c>
      <c r="N556" s="25">
        <f t="shared" si="257"/>
        <v>69</v>
      </c>
      <c r="O556" s="27">
        <f t="shared" si="258"/>
        <v>4</v>
      </c>
      <c r="P556" s="27">
        <f t="shared" si="259"/>
        <v>4</v>
      </c>
      <c r="Q556" s="25">
        <f t="shared" si="260"/>
        <v>64</v>
      </c>
      <c r="R556" s="25">
        <f t="shared" si="261"/>
        <v>64</v>
      </c>
      <c r="S556" s="25">
        <f t="shared" si="262"/>
        <v>53</v>
      </c>
      <c r="T556" s="25">
        <f t="shared" si="263"/>
        <v>53</v>
      </c>
      <c r="U556" s="25">
        <f t="shared" si="264"/>
        <v>0</v>
      </c>
      <c r="V556" s="25">
        <f t="shared" si="265"/>
        <v>0</v>
      </c>
      <c r="W556" s="25">
        <f t="shared" si="266"/>
        <v>0</v>
      </c>
      <c r="X556" s="25">
        <f t="shared" si="267"/>
        <v>0</v>
      </c>
      <c r="Y556" s="25">
        <f t="shared" si="268"/>
        <v>0</v>
      </c>
      <c r="Z556" s="25">
        <f t="shared" si="269"/>
        <v>0</v>
      </c>
      <c r="AA556" s="25">
        <f t="shared" si="270"/>
        <v>0</v>
      </c>
      <c r="AB556" s="25">
        <f t="shared" si="271"/>
        <v>0</v>
      </c>
      <c r="AC556" s="25">
        <f t="shared" si="272"/>
        <v>0</v>
      </c>
      <c r="AD556" s="25">
        <f t="shared" si="273"/>
        <v>0</v>
      </c>
      <c r="AE556" s="25">
        <f t="shared" si="274"/>
        <v>0</v>
      </c>
      <c r="AF556" s="27">
        <f t="shared" si="275"/>
        <v>0</v>
      </c>
      <c r="AG556" s="27">
        <f t="shared" si="276"/>
        <v>0</v>
      </c>
      <c r="AH556" s="27">
        <f t="shared" si="277"/>
        <v>0</v>
      </c>
      <c r="AI556" s="27">
        <f t="shared" si="278"/>
        <v>0</v>
      </c>
      <c r="AJ556" s="27">
        <f t="shared" si="279"/>
        <v>0</v>
      </c>
      <c r="AK556" s="26">
        <f>SUM(Tabela4[[#This Row],[1º ano  LP]:[Questionário Contextual Estudante]])</f>
        <v>670</v>
      </c>
      <c r="AM556">
        <f>IFERROR(IF(VLOOKUP(Tabela4[[#This Row],[Designação]],BW:BX,2,0)="SIM",SUM(AR556:AU556)+(4*(SUM(BH556:BK556))),0),0)</f>
        <v>0</v>
      </c>
      <c r="AN556">
        <f>IFERROR(IF(VLOOKUP(Tabela4[[#This Row],[Designação]],BW:BX,2,0)="SIM",SUM(AV556:BC556)+(4*(SUM(BL556:BS556))),0),0)</f>
        <v>0</v>
      </c>
      <c r="AO556">
        <f>IFERROR(VLOOKUP(Tabela4[[#This Row],[Designação]],BW:BX,2,0),0)</f>
        <v>0</v>
      </c>
      <c r="AP556" t="str">
        <f>IF(Tabela4[[#This Row],[Designação]]=AQ556,"SIM","NÃO")</f>
        <v>SIM</v>
      </c>
      <c r="AQ556" s="38">
        <v>716068</v>
      </c>
      <c r="AR556">
        <v>60</v>
      </c>
      <c r="AS556">
        <v>61</v>
      </c>
      <c r="AT556">
        <v>61</v>
      </c>
      <c r="AU556">
        <v>56</v>
      </c>
      <c r="AV556">
        <v>45</v>
      </c>
      <c r="BD556">
        <v>283</v>
      </c>
      <c r="BF556" t="str">
        <f t="shared" si="280"/>
        <v>sim</v>
      </c>
      <c r="BG556" s="38">
        <v>716068</v>
      </c>
      <c r="BH556">
        <v>2</v>
      </c>
      <c r="BI556">
        <v>2</v>
      </c>
      <c r="BJ556">
        <v>2</v>
      </c>
      <c r="BK556">
        <v>2</v>
      </c>
      <c r="BL556">
        <v>2</v>
      </c>
      <c r="BT556">
        <v>10</v>
      </c>
    </row>
    <row r="557" spans="2:72" x14ac:dyDescent="0.25">
      <c r="B557" s="22">
        <v>7</v>
      </c>
      <c r="C557" s="23">
        <v>716069</v>
      </c>
      <c r="D557" s="24" t="s">
        <v>590</v>
      </c>
      <c r="E557" s="25">
        <f t="shared" si="250"/>
        <v>216</v>
      </c>
      <c r="F557" s="25">
        <f>Tabela4[[#This Row],[1º ano  LP]]</f>
        <v>216</v>
      </c>
      <c r="G557" s="27">
        <f t="shared" si="251"/>
        <v>12</v>
      </c>
      <c r="H557" s="27">
        <f>Tabela4[[#This Row],[1º ano - APLICADOR LP]]</f>
        <v>12</v>
      </c>
      <c r="I557" s="25">
        <f t="shared" si="252"/>
        <v>253</v>
      </c>
      <c r="J557" s="25">
        <f t="shared" si="253"/>
        <v>253</v>
      </c>
      <c r="K557" s="27">
        <f t="shared" si="254"/>
        <v>14</v>
      </c>
      <c r="L557" s="27">
        <f t="shared" si="255"/>
        <v>14</v>
      </c>
      <c r="M557" s="25">
        <f t="shared" si="256"/>
        <v>183</v>
      </c>
      <c r="N557" s="25">
        <f t="shared" si="257"/>
        <v>183</v>
      </c>
      <c r="O557" s="27">
        <f t="shared" si="258"/>
        <v>10</v>
      </c>
      <c r="P557" s="27">
        <f t="shared" si="259"/>
        <v>10</v>
      </c>
      <c r="Q557" s="25">
        <f t="shared" si="260"/>
        <v>196</v>
      </c>
      <c r="R557" s="25">
        <f t="shared" si="261"/>
        <v>196</v>
      </c>
      <c r="S557" s="25">
        <f t="shared" si="262"/>
        <v>273</v>
      </c>
      <c r="T557" s="25">
        <f t="shared" si="263"/>
        <v>273</v>
      </c>
      <c r="U557" s="25">
        <f t="shared" si="264"/>
        <v>0</v>
      </c>
      <c r="V557" s="25">
        <f t="shared" si="265"/>
        <v>0</v>
      </c>
      <c r="W557" s="25">
        <f t="shared" si="266"/>
        <v>0</v>
      </c>
      <c r="X557" s="25">
        <f t="shared" si="267"/>
        <v>0</v>
      </c>
      <c r="Y557" s="25">
        <f t="shared" si="268"/>
        <v>0</v>
      </c>
      <c r="Z557" s="25">
        <f t="shared" si="269"/>
        <v>0</v>
      </c>
      <c r="AA557" s="25">
        <f t="shared" si="270"/>
        <v>0</v>
      </c>
      <c r="AB557" s="25">
        <f t="shared" si="271"/>
        <v>0</v>
      </c>
      <c r="AC557" s="25">
        <f t="shared" si="272"/>
        <v>0</v>
      </c>
      <c r="AD557" s="25">
        <f t="shared" si="273"/>
        <v>0</v>
      </c>
      <c r="AE557" s="25">
        <f t="shared" si="274"/>
        <v>0</v>
      </c>
      <c r="AF557" s="27">
        <f t="shared" si="275"/>
        <v>0</v>
      </c>
      <c r="AG557" s="27">
        <f t="shared" si="276"/>
        <v>0</v>
      </c>
      <c r="AH557" s="27">
        <f t="shared" si="277"/>
        <v>0</v>
      </c>
      <c r="AI557" s="27">
        <f t="shared" si="278"/>
        <v>0</v>
      </c>
      <c r="AJ557" s="27">
        <f t="shared" si="279"/>
        <v>0</v>
      </c>
      <c r="AK557" s="26">
        <f>SUM(Tabela4[[#This Row],[1º ano  LP]:[Questionário Contextual Estudante]])</f>
        <v>2314</v>
      </c>
      <c r="AM557">
        <f>IFERROR(IF(VLOOKUP(Tabela4[[#This Row],[Designação]],BW:BX,2,0)="SIM",SUM(AR557:AU557)+(4*(SUM(BH557:BK557))),0),0)</f>
        <v>0</v>
      </c>
      <c r="AN557">
        <f>IFERROR(IF(VLOOKUP(Tabela4[[#This Row],[Designação]],BW:BX,2,0)="SIM",SUM(AV557:BC557)+(4*(SUM(BL557:BS557))),0),0)</f>
        <v>0</v>
      </c>
      <c r="AO557">
        <f>IFERROR(VLOOKUP(Tabela4[[#This Row],[Designação]],BW:BX,2,0),0)</f>
        <v>0</v>
      </c>
      <c r="AP557" t="str">
        <f>IF(Tabela4[[#This Row],[Designação]]=AQ557,"SIM","NÃO")</f>
        <v>SIM</v>
      </c>
      <c r="AQ557" s="38">
        <v>716069</v>
      </c>
      <c r="AR557">
        <v>192</v>
      </c>
      <c r="AS557">
        <v>225</v>
      </c>
      <c r="AT557">
        <v>163</v>
      </c>
      <c r="AU557">
        <v>176</v>
      </c>
      <c r="AV557">
        <v>245</v>
      </c>
      <c r="BD557">
        <v>1001</v>
      </c>
      <c r="BF557" t="str">
        <f t="shared" si="280"/>
        <v>sim</v>
      </c>
      <c r="BG557" s="38">
        <v>716069</v>
      </c>
      <c r="BH557">
        <v>6</v>
      </c>
      <c r="BI557">
        <v>7</v>
      </c>
      <c r="BJ557">
        <v>5</v>
      </c>
      <c r="BK557">
        <v>5</v>
      </c>
      <c r="BL557">
        <v>7</v>
      </c>
      <c r="BT557">
        <v>30</v>
      </c>
    </row>
    <row r="558" spans="2:72" x14ac:dyDescent="0.25">
      <c r="B558" s="22">
        <v>7</v>
      </c>
      <c r="C558" s="23">
        <v>716071</v>
      </c>
      <c r="D558" s="24" t="s">
        <v>591</v>
      </c>
      <c r="E558" s="25">
        <f t="shared" si="250"/>
        <v>103</v>
      </c>
      <c r="F558" s="25">
        <f>Tabela4[[#This Row],[1º ano  LP]]</f>
        <v>103</v>
      </c>
      <c r="G558" s="27">
        <f t="shared" si="251"/>
        <v>6</v>
      </c>
      <c r="H558" s="27">
        <f>Tabela4[[#This Row],[1º ano - APLICADOR LP]]</f>
        <v>6</v>
      </c>
      <c r="I558" s="25">
        <f t="shared" si="252"/>
        <v>136</v>
      </c>
      <c r="J558" s="25">
        <f t="shared" si="253"/>
        <v>136</v>
      </c>
      <c r="K558" s="27">
        <f t="shared" si="254"/>
        <v>8</v>
      </c>
      <c r="L558" s="27">
        <f t="shared" si="255"/>
        <v>8</v>
      </c>
      <c r="M558" s="25">
        <f t="shared" si="256"/>
        <v>101</v>
      </c>
      <c r="N558" s="25">
        <f t="shared" si="257"/>
        <v>101</v>
      </c>
      <c r="O558" s="27">
        <f t="shared" si="258"/>
        <v>6</v>
      </c>
      <c r="P558" s="27">
        <f t="shared" si="259"/>
        <v>6</v>
      </c>
      <c r="Q558" s="25">
        <f t="shared" si="260"/>
        <v>111</v>
      </c>
      <c r="R558" s="25">
        <f t="shared" si="261"/>
        <v>111</v>
      </c>
      <c r="S558" s="25">
        <f t="shared" si="262"/>
        <v>114</v>
      </c>
      <c r="T558" s="25">
        <f t="shared" si="263"/>
        <v>114</v>
      </c>
      <c r="U558" s="25">
        <f t="shared" si="264"/>
        <v>0</v>
      </c>
      <c r="V558" s="25">
        <f t="shared" si="265"/>
        <v>0</v>
      </c>
      <c r="W558" s="25">
        <f t="shared" si="266"/>
        <v>0</v>
      </c>
      <c r="X558" s="25">
        <f t="shared" si="267"/>
        <v>0</v>
      </c>
      <c r="Y558" s="25">
        <f t="shared" si="268"/>
        <v>0</v>
      </c>
      <c r="Z558" s="25">
        <f t="shared" si="269"/>
        <v>0</v>
      </c>
      <c r="AA558" s="25">
        <f t="shared" si="270"/>
        <v>0</v>
      </c>
      <c r="AB558" s="25">
        <f t="shared" si="271"/>
        <v>0</v>
      </c>
      <c r="AC558" s="25">
        <f t="shared" si="272"/>
        <v>0</v>
      </c>
      <c r="AD558" s="25">
        <f t="shared" si="273"/>
        <v>0</v>
      </c>
      <c r="AE558" s="25">
        <f t="shared" si="274"/>
        <v>0</v>
      </c>
      <c r="AF558" s="27">
        <f t="shared" si="275"/>
        <v>0</v>
      </c>
      <c r="AG558" s="27">
        <f t="shared" si="276"/>
        <v>0</v>
      </c>
      <c r="AH558" s="27">
        <f t="shared" si="277"/>
        <v>0</v>
      </c>
      <c r="AI558" s="27">
        <f t="shared" si="278"/>
        <v>0</v>
      </c>
      <c r="AJ558" s="27">
        <f t="shared" si="279"/>
        <v>0</v>
      </c>
      <c r="AK558" s="26">
        <f>SUM(Tabela4[[#This Row],[1º ano  LP]:[Questionário Contextual Estudante]])</f>
        <v>1170</v>
      </c>
      <c r="AM558">
        <f>IFERROR(IF(VLOOKUP(Tabela4[[#This Row],[Designação]],BW:BX,2,0)="SIM",SUM(AR558:AU558)+(4*(SUM(BH558:BK558))),0),0)</f>
        <v>0</v>
      </c>
      <c r="AN558">
        <f>IFERROR(IF(VLOOKUP(Tabela4[[#This Row],[Designação]],BW:BX,2,0)="SIM",SUM(AV558:BC558)+(4*(SUM(BL558:BS558))),0),0)</f>
        <v>0</v>
      </c>
      <c r="AO558">
        <f>IFERROR(VLOOKUP(Tabela4[[#This Row],[Designação]],BW:BX,2,0),0)</f>
        <v>0</v>
      </c>
      <c r="AP558" t="str">
        <f>IF(Tabela4[[#This Row],[Designação]]=AQ558,"SIM","NÃO")</f>
        <v>SIM</v>
      </c>
      <c r="AQ558" s="38">
        <v>716071</v>
      </c>
      <c r="AR558">
        <v>91</v>
      </c>
      <c r="AS558">
        <v>120</v>
      </c>
      <c r="AT558">
        <v>89</v>
      </c>
      <c r="AU558">
        <v>99</v>
      </c>
      <c r="AV558">
        <v>102</v>
      </c>
      <c r="BD558">
        <v>501</v>
      </c>
      <c r="BF558" t="str">
        <f t="shared" si="280"/>
        <v>sim</v>
      </c>
      <c r="BG558" s="38">
        <v>716071</v>
      </c>
      <c r="BH558">
        <v>3</v>
      </c>
      <c r="BI558">
        <v>4</v>
      </c>
      <c r="BJ558">
        <v>3</v>
      </c>
      <c r="BK558">
        <v>3</v>
      </c>
      <c r="BL558">
        <v>3</v>
      </c>
      <c r="BT558">
        <v>16</v>
      </c>
    </row>
    <row r="559" spans="2:72" x14ac:dyDescent="0.25">
      <c r="B559" s="22">
        <v>7</v>
      </c>
      <c r="C559" s="23">
        <v>716072</v>
      </c>
      <c r="D559" s="24" t="s">
        <v>592</v>
      </c>
      <c r="E559" s="25">
        <f t="shared" si="250"/>
        <v>93</v>
      </c>
      <c r="F559" s="25">
        <f>Tabela4[[#This Row],[1º ano  LP]]</f>
        <v>93</v>
      </c>
      <c r="G559" s="27">
        <f t="shared" si="251"/>
        <v>6</v>
      </c>
      <c r="H559" s="27">
        <f>Tabela4[[#This Row],[1º ano - APLICADOR LP]]</f>
        <v>6</v>
      </c>
      <c r="I559" s="25">
        <f t="shared" si="252"/>
        <v>68</v>
      </c>
      <c r="J559" s="25">
        <f t="shared" si="253"/>
        <v>68</v>
      </c>
      <c r="K559" s="27">
        <f t="shared" si="254"/>
        <v>4</v>
      </c>
      <c r="L559" s="27">
        <f t="shared" si="255"/>
        <v>4</v>
      </c>
      <c r="M559" s="25">
        <f t="shared" si="256"/>
        <v>100</v>
      </c>
      <c r="N559" s="25">
        <f t="shared" si="257"/>
        <v>100</v>
      </c>
      <c r="O559" s="27">
        <f t="shared" si="258"/>
        <v>6</v>
      </c>
      <c r="P559" s="27">
        <f t="shared" si="259"/>
        <v>6</v>
      </c>
      <c r="Q559" s="25">
        <f t="shared" si="260"/>
        <v>72</v>
      </c>
      <c r="R559" s="25">
        <f t="shared" si="261"/>
        <v>72</v>
      </c>
      <c r="S559" s="25">
        <f t="shared" si="262"/>
        <v>0</v>
      </c>
      <c r="T559" s="25">
        <f t="shared" si="263"/>
        <v>0</v>
      </c>
      <c r="U559" s="25">
        <f t="shared" si="264"/>
        <v>0</v>
      </c>
      <c r="V559" s="25">
        <f t="shared" si="265"/>
        <v>0</v>
      </c>
      <c r="W559" s="25">
        <f t="shared" si="266"/>
        <v>0</v>
      </c>
      <c r="X559" s="25">
        <f t="shared" si="267"/>
        <v>0</v>
      </c>
      <c r="Y559" s="25">
        <f t="shared" si="268"/>
        <v>0</v>
      </c>
      <c r="Z559" s="25">
        <f t="shared" si="269"/>
        <v>0</v>
      </c>
      <c r="AA559" s="25">
        <f t="shared" si="270"/>
        <v>0</v>
      </c>
      <c r="AB559" s="25">
        <f t="shared" si="271"/>
        <v>0</v>
      </c>
      <c r="AC559" s="25">
        <f t="shared" si="272"/>
        <v>0</v>
      </c>
      <c r="AD559" s="25">
        <f t="shared" si="273"/>
        <v>0</v>
      </c>
      <c r="AE559" s="25">
        <f t="shared" si="274"/>
        <v>0</v>
      </c>
      <c r="AF559" s="27">
        <f t="shared" si="275"/>
        <v>0</v>
      </c>
      <c r="AG559" s="27">
        <f t="shared" si="276"/>
        <v>0</v>
      </c>
      <c r="AH559" s="27">
        <f t="shared" si="277"/>
        <v>0</v>
      </c>
      <c r="AI559" s="27">
        <f t="shared" si="278"/>
        <v>0</v>
      </c>
      <c r="AJ559" s="27">
        <f t="shared" si="279"/>
        <v>0</v>
      </c>
      <c r="AK559" s="26">
        <f>SUM(Tabela4[[#This Row],[1º ano  LP]:[Questionário Contextual Estudante]])</f>
        <v>698</v>
      </c>
      <c r="AM559">
        <f>IFERROR(IF(VLOOKUP(Tabela4[[#This Row],[Designação]],BW:BX,2,0)="SIM",SUM(AR559:AU559)+(4*(SUM(BH559:BK559))),0),0)</f>
        <v>0</v>
      </c>
      <c r="AN559">
        <f>IFERROR(IF(VLOOKUP(Tabela4[[#This Row],[Designação]],BW:BX,2,0)="SIM",SUM(AV559:BC559)+(4*(SUM(BL559:BS559))),0),0)</f>
        <v>0</v>
      </c>
      <c r="AO559">
        <f>IFERROR(VLOOKUP(Tabela4[[#This Row],[Designação]],BW:BX,2,0),0)</f>
        <v>0</v>
      </c>
      <c r="AP559" t="str">
        <f>IF(Tabela4[[#This Row],[Designação]]=AQ559,"SIM","NÃO")</f>
        <v>SIM</v>
      </c>
      <c r="AQ559" s="38">
        <v>716072</v>
      </c>
      <c r="AR559">
        <v>81</v>
      </c>
      <c r="AS559">
        <v>60</v>
      </c>
      <c r="AT559">
        <v>88</v>
      </c>
      <c r="AU559">
        <v>64</v>
      </c>
      <c r="BD559">
        <v>293</v>
      </c>
      <c r="BF559" t="str">
        <f t="shared" si="280"/>
        <v>sim</v>
      </c>
      <c r="BG559" s="38">
        <v>716072</v>
      </c>
      <c r="BH559">
        <v>3</v>
      </c>
      <c r="BI559">
        <v>2</v>
      </c>
      <c r="BJ559">
        <v>3</v>
      </c>
      <c r="BK559">
        <v>2</v>
      </c>
      <c r="BT559">
        <v>10</v>
      </c>
    </row>
    <row r="560" spans="2:72" x14ac:dyDescent="0.25">
      <c r="B560" s="22">
        <v>7</v>
      </c>
      <c r="C560" s="23">
        <v>716073</v>
      </c>
      <c r="D560" s="24" t="s">
        <v>593</v>
      </c>
      <c r="E560" s="25">
        <f t="shared" si="250"/>
        <v>62</v>
      </c>
      <c r="F560" s="25">
        <f>Tabela4[[#This Row],[1º ano  LP]]</f>
        <v>62</v>
      </c>
      <c r="G560" s="27">
        <f t="shared" si="251"/>
        <v>4</v>
      </c>
      <c r="H560" s="27">
        <f>Tabela4[[#This Row],[1º ano - APLICADOR LP]]</f>
        <v>4</v>
      </c>
      <c r="I560" s="25">
        <f t="shared" si="252"/>
        <v>73</v>
      </c>
      <c r="J560" s="25">
        <f t="shared" si="253"/>
        <v>73</v>
      </c>
      <c r="K560" s="27">
        <f t="shared" si="254"/>
        <v>4</v>
      </c>
      <c r="L560" s="27">
        <f t="shared" si="255"/>
        <v>4</v>
      </c>
      <c r="M560" s="25">
        <f t="shared" si="256"/>
        <v>66</v>
      </c>
      <c r="N560" s="25">
        <f t="shared" si="257"/>
        <v>66</v>
      </c>
      <c r="O560" s="27">
        <f t="shared" si="258"/>
        <v>4</v>
      </c>
      <c r="P560" s="27">
        <f t="shared" si="259"/>
        <v>4</v>
      </c>
      <c r="Q560" s="25">
        <f t="shared" si="260"/>
        <v>71</v>
      </c>
      <c r="R560" s="25">
        <f t="shared" si="261"/>
        <v>71</v>
      </c>
      <c r="S560" s="25">
        <f t="shared" si="262"/>
        <v>77</v>
      </c>
      <c r="T560" s="25">
        <f t="shared" si="263"/>
        <v>77</v>
      </c>
      <c r="U560" s="25">
        <f t="shared" si="264"/>
        <v>80</v>
      </c>
      <c r="V560" s="25">
        <f t="shared" si="265"/>
        <v>80</v>
      </c>
      <c r="W560" s="25">
        <f t="shared" si="266"/>
        <v>74</v>
      </c>
      <c r="X560" s="25">
        <f t="shared" si="267"/>
        <v>74</v>
      </c>
      <c r="Y560" s="25">
        <f t="shared" si="268"/>
        <v>80</v>
      </c>
      <c r="Z560" s="25">
        <f t="shared" si="269"/>
        <v>80</v>
      </c>
      <c r="AA560" s="25">
        <f t="shared" si="270"/>
        <v>74</v>
      </c>
      <c r="AB560" s="25">
        <f t="shared" si="271"/>
        <v>74</v>
      </c>
      <c r="AC560" s="25">
        <f t="shared" si="272"/>
        <v>0</v>
      </c>
      <c r="AD560" s="25">
        <f t="shared" si="273"/>
        <v>0</v>
      </c>
      <c r="AE560" s="25">
        <f t="shared" si="274"/>
        <v>0</v>
      </c>
      <c r="AF560" s="27">
        <f t="shared" si="275"/>
        <v>0</v>
      </c>
      <c r="AG560" s="27">
        <f t="shared" si="276"/>
        <v>0</v>
      </c>
      <c r="AH560" s="27">
        <f t="shared" si="277"/>
        <v>0</v>
      </c>
      <c r="AI560" s="27">
        <f t="shared" si="278"/>
        <v>0</v>
      </c>
      <c r="AJ560" s="27">
        <f t="shared" si="279"/>
        <v>0</v>
      </c>
      <c r="AK560" s="26">
        <f>SUM(Tabela4[[#This Row],[1º ano  LP]:[Questionário Contextual Estudante]])</f>
        <v>1338</v>
      </c>
      <c r="AM560">
        <f>IFERROR(IF(VLOOKUP(Tabela4[[#This Row],[Designação]],BW:BX,2,0)="SIM",SUM(AR560:AU560)+(4*(SUM(BH560:BK560))),0),0)</f>
        <v>0</v>
      </c>
      <c r="AN560">
        <f>IFERROR(IF(VLOOKUP(Tabela4[[#This Row],[Designação]],BW:BX,2,0)="SIM",SUM(AV560:BC560)+(4*(SUM(BL560:BS560))),0),0)</f>
        <v>0</v>
      </c>
      <c r="AO560">
        <f>IFERROR(VLOOKUP(Tabela4[[#This Row],[Designação]],BW:BX,2,0),0)</f>
        <v>0</v>
      </c>
      <c r="AP560" t="str">
        <f>IF(Tabela4[[#This Row],[Designação]]=AQ560,"SIM","NÃO")</f>
        <v>SIM</v>
      </c>
      <c r="AQ560" s="38">
        <v>716073</v>
      </c>
      <c r="AR560">
        <v>54</v>
      </c>
      <c r="AS560">
        <v>65</v>
      </c>
      <c r="AT560">
        <v>58</v>
      </c>
      <c r="AU560">
        <v>63</v>
      </c>
      <c r="AV560">
        <v>69</v>
      </c>
      <c r="AW560">
        <v>72</v>
      </c>
      <c r="AX560">
        <v>66</v>
      </c>
      <c r="AY560">
        <v>72</v>
      </c>
      <c r="AZ560">
        <v>66</v>
      </c>
      <c r="BD560">
        <v>585</v>
      </c>
      <c r="BF560" t="str">
        <f t="shared" si="280"/>
        <v>sim</v>
      </c>
      <c r="BG560" s="38">
        <v>716073</v>
      </c>
      <c r="BH560">
        <v>2</v>
      </c>
      <c r="BI560">
        <v>2</v>
      </c>
      <c r="BJ560">
        <v>2</v>
      </c>
      <c r="BK560">
        <v>2</v>
      </c>
      <c r="BL560">
        <v>2</v>
      </c>
      <c r="BM560">
        <v>2</v>
      </c>
      <c r="BN560">
        <v>2</v>
      </c>
      <c r="BO560">
        <v>2</v>
      </c>
      <c r="BP560">
        <v>2</v>
      </c>
      <c r="BT560">
        <v>18</v>
      </c>
    </row>
    <row r="561" spans="2:72" x14ac:dyDescent="0.25">
      <c r="B561" s="22">
        <v>7</v>
      </c>
      <c r="C561" s="23">
        <v>716075</v>
      </c>
      <c r="D561" s="24" t="s">
        <v>594</v>
      </c>
      <c r="E561" s="25">
        <f t="shared" si="250"/>
        <v>99</v>
      </c>
      <c r="F561" s="25">
        <f>Tabela4[[#This Row],[1º ano  LP]]</f>
        <v>99</v>
      </c>
      <c r="G561" s="27">
        <f t="shared" si="251"/>
        <v>6</v>
      </c>
      <c r="H561" s="27">
        <f>Tabela4[[#This Row],[1º ano - APLICADOR LP]]</f>
        <v>6</v>
      </c>
      <c r="I561" s="25">
        <f t="shared" si="252"/>
        <v>214</v>
      </c>
      <c r="J561" s="25">
        <f t="shared" si="253"/>
        <v>214</v>
      </c>
      <c r="K561" s="27">
        <f t="shared" si="254"/>
        <v>12</v>
      </c>
      <c r="L561" s="27">
        <f t="shared" si="255"/>
        <v>12</v>
      </c>
      <c r="M561" s="25">
        <f t="shared" si="256"/>
        <v>324</v>
      </c>
      <c r="N561" s="25">
        <f t="shared" si="257"/>
        <v>324</v>
      </c>
      <c r="O561" s="27">
        <f t="shared" si="258"/>
        <v>18</v>
      </c>
      <c r="P561" s="27">
        <f t="shared" si="259"/>
        <v>18</v>
      </c>
      <c r="Q561" s="25">
        <f t="shared" si="260"/>
        <v>234</v>
      </c>
      <c r="R561" s="25">
        <f t="shared" si="261"/>
        <v>234</v>
      </c>
      <c r="S561" s="25">
        <f t="shared" si="262"/>
        <v>153</v>
      </c>
      <c r="T561" s="25">
        <f t="shared" si="263"/>
        <v>153</v>
      </c>
      <c r="U561" s="25">
        <f t="shared" si="264"/>
        <v>0</v>
      </c>
      <c r="V561" s="25">
        <f t="shared" si="265"/>
        <v>0</v>
      </c>
      <c r="W561" s="25">
        <f t="shared" si="266"/>
        <v>0</v>
      </c>
      <c r="X561" s="25">
        <f t="shared" si="267"/>
        <v>0</v>
      </c>
      <c r="Y561" s="25">
        <f t="shared" si="268"/>
        <v>0</v>
      </c>
      <c r="Z561" s="25">
        <f t="shared" si="269"/>
        <v>0</v>
      </c>
      <c r="AA561" s="25">
        <f t="shared" si="270"/>
        <v>0</v>
      </c>
      <c r="AB561" s="25">
        <f t="shared" si="271"/>
        <v>0</v>
      </c>
      <c r="AC561" s="25">
        <f t="shared" si="272"/>
        <v>0</v>
      </c>
      <c r="AD561" s="25">
        <f t="shared" si="273"/>
        <v>0</v>
      </c>
      <c r="AE561" s="25">
        <f t="shared" si="274"/>
        <v>0</v>
      </c>
      <c r="AF561" s="27">
        <f t="shared" si="275"/>
        <v>0</v>
      </c>
      <c r="AG561" s="27">
        <f t="shared" si="276"/>
        <v>0</v>
      </c>
      <c r="AH561" s="27">
        <f t="shared" si="277"/>
        <v>0</v>
      </c>
      <c r="AI561" s="27">
        <f t="shared" si="278"/>
        <v>0</v>
      </c>
      <c r="AJ561" s="27">
        <f t="shared" si="279"/>
        <v>0</v>
      </c>
      <c r="AK561" s="26">
        <f>SUM(Tabela4[[#This Row],[1º ano  LP]:[Questionário Contextual Estudante]])</f>
        <v>2120</v>
      </c>
      <c r="AM561">
        <f>IFERROR(IF(VLOOKUP(Tabela4[[#This Row],[Designação]],BW:BX,2,0)="SIM",SUM(AR561:AU561)+(4*(SUM(BH561:BK561))),0),0)</f>
        <v>0</v>
      </c>
      <c r="AN561">
        <f>IFERROR(IF(VLOOKUP(Tabela4[[#This Row],[Designação]],BW:BX,2,0)="SIM",SUM(AV561:BC561)+(4*(SUM(BL561:BS561))),0),0)</f>
        <v>0</v>
      </c>
      <c r="AO561">
        <f>IFERROR(VLOOKUP(Tabela4[[#This Row],[Designação]],BW:BX,2,0),0)</f>
        <v>0</v>
      </c>
      <c r="AP561" t="str">
        <f>IF(Tabela4[[#This Row],[Designação]]=AQ561,"SIM","NÃO")</f>
        <v>SIM</v>
      </c>
      <c r="AQ561" s="38">
        <v>716075</v>
      </c>
      <c r="AR561">
        <v>87</v>
      </c>
      <c r="AS561">
        <v>190</v>
      </c>
      <c r="AT561">
        <v>288</v>
      </c>
      <c r="AU561">
        <v>210</v>
      </c>
      <c r="AV561">
        <v>137</v>
      </c>
      <c r="BD561">
        <v>912</v>
      </c>
      <c r="BF561" t="str">
        <f t="shared" si="280"/>
        <v>sim</v>
      </c>
      <c r="BG561" s="38">
        <v>716075</v>
      </c>
      <c r="BH561">
        <v>3</v>
      </c>
      <c r="BI561">
        <v>6</v>
      </c>
      <c r="BJ561">
        <v>9</v>
      </c>
      <c r="BK561">
        <v>6</v>
      </c>
      <c r="BL561">
        <v>4</v>
      </c>
      <c r="BT561">
        <v>28</v>
      </c>
    </row>
    <row r="562" spans="2:72" x14ac:dyDescent="0.25">
      <c r="B562" s="22">
        <v>7</v>
      </c>
      <c r="C562" s="23">
        <v>716076</v>
      </c>
      <c r="D562" s="24" t="s">
        <v>595</v>
      </c>
      <c r="E562" s="25">
        <f t="shared" si="250"/>
        <v>133</v>
      </c>
      <c r="F562" s="25">
        <f>Tabela4[[#This Row],[1º ano  LP]]</f>
        <v>133</v>
      </c>
      <c r="G562" s="27">
        <f t="shared" si="251"/>
        <v>8</v>
      </c>
      <c r="H562" s="27">
        <f>Tabela4[[#This Row],[1º ano - APLICADOR LP]]</f>
        <v>8</v>
      </c>
      <c r="I562" s="25">
        <f t="shared" si="252"/>
        <v>107</v>
      </c>
      <c r="J562" s="25">
        <f t="shared" si="253"/>
        <v>107</v>
      </c>
      <c r="K562" s="27">
        <f t="shared" si="254"/>
        <v>6</v>
      </c>
      <c r="L562" s="27">
        <f t="shared" si="255"/>
        <v>6</v>
      </c>
      <c r="M562" s="25">
        <f t="shared" si="256"/>
        <v>142</v>
      </c>
      <c r="N562" s="25">
        <f t="shared" si="257"/>
        <v>142</v>
      </c>
      <c r="O562" s="27">
        <f t="shared" si="258"/>
        <v>8</v>
      </c>
      <c r="P562" s="27">
        <f t="shared" si="259"/>
        <v>8</v>
      </c>
      <c r="Q562" s="25">
        <f t="shared" si="260"/>
        <v>150</v>
      </c>
      <c r="R562" s="25">
        <f t="shared" si="261"/>
        <v>150</v>
      </c>
      <c r="S562" s="25">
        <f t="shared" si="262"/>
        <v>119</v>
      </c>
      <c r="T562" s="25">
        <f t="shared" si="263"/>
        <v>119</v>
      </c>
      <c r="U562" s="25">
        <f t="shared" si="264"/>
        <v>156</v>
      </c>
      <c r="V562" s="25">
        <f t="shared" si="265"/>
        <v>156</v>
      </c>
      <c r="W562" s="25">
        <f t="shared" si="266"/>
        <v>0</v>
      </c>
      <c r="X562" s="25">
        <f t="shared" si="267"/>
        <v>0</v>
      </c>
      <c r="Y562" s="25">
        <f t="shared" si="268"/>
        <v>0</v>
      </c>
      <c r="Z562" s="25">
        <f t="shared" si="269"/>
        <v>0</v>
      </c>
      <c r="AA562" s="25">
        <f t="shared" si="270"/>
        <v>0</v>
      </c>
      <c r="AB562" s="25">
        <f t="shared" si="271"/>
        <v>0</v>
      </c>
      <c r="AC562" s="25">
        <f t="shared" si="272"/>
        <v>0</v>
      </c>
      <c r="AD562" s="25">
        <f t="shared" si="273"/>
        <v>0</v>
      </c>
      <c r="AE562" s="25">
        <f t="shared" si="274"/>
        <v>0</v>
      </c>
      <c r="AF562" s="27">
        <f t="shared" si="275"/>
        <v>0</v>
      </c>
      <c r="AG562" s="27">
        <f t="shared" si="276"/>
        <v>0</v>
      </c>
      <c r="AH562" s="27">
        <f t="shared" si="277"/>
        <v>0</v>
      </c>
      <c r="AI562" s="27">
        <f t="shared" si="278"/>
        <v>0</v>
      </c>
      <c r="AJ562" s="27">
        <f t="shared" si="279"/>
        <v>0</v>
      </c>
      <c r="AK562" s="26">
        <f>SUM(Tabela4[[#This Row],[1º ano  LP]:[Questionário Contextual Estudante]])</f>
        <v>1658</v>
      </c>
      <c r="AM562">
        <f>IFERROR(IF(VLOOKUP(Tabela4[[#This Row],[Designação]],BW:BX,2,0)="SIM",SUM(AR562:AU562)+(4*(SUM(BH562:BK562))),0),0)</f>
        <v>0</v>
      </c>
      <c r="AN562">
        <f>IFERROR(IF(VLOOKUP(Tabela4[[#This Row],[Designação]],BW:BX,2,0)="SIM",SUM(AV562:BC562)+(4*(SUM(BL562:BS562))),0),0)</f>
        <v>0</v>
      </c>
      <c r="AO562">
        <f>IFERROR(VLOOKUP(Tabela4[[#This Row],[Designação]],BW:BX,2,0),0)</f>
        <v>0</v>
      </c>
      <c r="AP562" t="str">
        <f>IF(Tabela4[[#This Row],[Designação]]=AQ562,"SIM","NÃO")</f>
        <v>SIM</v>
      </c>
      <c r="AQ562" s="38">
        <v>716076</v>
      </c>
      <c r="AR562">
        <v>117</v>
      </c>
      <c r="AS562">
        <v>95</v>
      </c>
      <c r="AT562">
        <v>126</v>
      </c>
      <c r="AU562">
        <v>134</v>
      </c>
      <c r="AV562">
        <v>107</v>
      </c>
      <c r="AW562">
        <v>140</v>
      </c>
      <c r="BD562">
        <v>719</v>
      </c>
      <c r="BF562" t="str">
        <f t="shared" si="280"/>
        <v>sim</v>
      </c>
      <c r="BG562" s="38">
        <v>716076</v>
      </c>
      <c r="BH562">
        <v>4</v>
      </c>
      <c r="BI562">
        <v>3</v>
      </c>
      <c r="BJ562">
        <v>4</v>
      </c>
      <c r="BK562">
        <v>4</v>
      </c>
      <c r="BL562">
        <v>3</v>
      </c>
      <c r="BM562">
        <v>4</v>
      </c>
      <c r="BT562">
        <v>22</v>
      </c>
    </row>
    <row r="563" spans="2:72" x14ac:dyDescent="0.25">
      <c r="B563" s="22">
        <v>7</v>
      </c>
      <c r="C563" s="23">
        <v>716077</v>
      </c>
      <c r="D563" s="24" t="s">
        <v>596</v>
      </c>
      <c r="E563" s="25">
        <f t="shared" si="250"/>
        <v>98</v>
      </c>
      <c r="F563" s="25">
        <f>Tabela4[[#This Row],[1º ano  LP]]</f>
        <v>98</v>
      </c>
      <c r="G563" s="27">
        <f t="shared" si="251"/>
        <v>6</v>
      </c>
      <c r="H563" s="27">
        <f>Tabela4[[#This Row],[1º ano - APLICADOR LP]]</f>
        <v>6</v>
      </c>
      <c r="I563" s="25">
        <f t="shared" si="252"/>
        <v>137</v>
      </c>
      <c r="J563" s="25">
        <f t="shared" si="253"/>
        <v>137</v>
      </c>
      <c r="K563" s="27">
        <f t="shared" si="254"/>
        <v>8</v>
      </c>
      <c r="L563" s="27">
        <f t="shared" si="255"/>
        <v>8</v>
      </c>
      <c r="M563" s="25">
        <f t="shared" si="256"/>
        <v>177</v>
      </c>
      <c r="N563" s="25">
        <f t="shared" si="257"/>
        <v>177</v>
      </c>
      <c r="O563" s="27">
        <f t="shared" si="258"/>
        <v>10</v>
      </c>
      <c r="P563" s="27">
        <f t="shared" si="259"/>
        <v>10</v>
      </c>
      <c r="Q563" s="25">
        <f t="shared" si="260"/>
        <v>0</v>
      </c>
      <c r="R563" s="25">
        <f t="shared" si="261"/>
        <v>0</v>
      </c>
      <c r="S563" s="25">
        <f t="shared" si="262"/>
        <v>0</v>
      </c>
      <c r="T563" s="25">
        <f t="shared" si="263"/>
        <v>0</v>
      </c>
      <c r="U563" s="25">
        <f t="shared" si="264"/>
        <v>0</v>
      </c>
      <c r="V563" s="25">
        <f t="shared" si="265"/>
        <v>0</v>
      </c>
      <c r="W563" s="25">
        <f t="shared" si="266"/>
        <v>0</v>
      </c>
      <c r="X563" s="25">
        <f t="shared" si="267"/>
        <v>0</v>
      </c>
      <c r="Y563" s="25">
        <f t="shared" si="268"/>
        <v>0</v>
      </c>
      <c r="Z563" s="25">
        <f t="shared" si="269"/>
        <v>0</v>
      </c>
      <c r="AA563" s="25">
        <f t="shared" si="270"/>
        <v>0</v>
      </c>
      <c r="AB563" s="25">
        <f t="shared" si="271"/>
        <v>0</v>
      </c>
      <c r="AC563" s="25">
        <f t="shared" si="272"/>
        <v>0</v>
      </c>
      <c r="AD563" s="25">
        <f t="shared" si="273"/>
        <v>0</v>
      </c>
      <c r="AE563" s="25">
        <f t="shared" si="274"/>
        <v>0</v>
      </c>
      <c r="AF563" s="27">
        <f t="shared" si="275"/>
        <v>0</v>
      </c>
      <c r="AG563" s="27">
        <f t="shared" si="276"/>
        <v>0</v>
      </c>
      <c r="AH563" s="27">
        <f t="shared" si="277"/>
        <v>0</v>
      </c>
      <c r="AI563" s="27">
        <f t="shared" si="278"/>
        <v>0</v>
      </c>
      <c r="AJ563" s="27">
        <f t="shared" si="279"/>
        <v>0</v>
      </c>
      <c r="AK563" s="26">
        <f>SUM(Tabela4[[#This Row],[1º ano  LP]:[Questionário Contextual Estudante]])</f>
        <v>872</v>
      </c>
      <c r="AM563">
        <f>IFERROR(IF(VLOOKUP(Tabela4[[#This Row],[Designação]],BW:BX,2,0)="SIM",SUM(AR563:AU563)+(4*(SUM(BH563:BK563))),0),0)</f>
        <v>0</v>
      </c>
      <c r="AN563">
        <f>IFERROR(IF(VLOOKUP(Tabela4[[#This Row],[Designação]],BW:BX,2,0)="SIM",SUM(AV563:BC563)+(4*(SUM(BL563:BS563))),0),0)</f>
        <v>0</v>
      </c>
      <c r="AO563">
        <f>IFERROR(VLOOKUP(Tabela4[[#This Row],[Designação]],BW:BX,2,0),0)</f>
        <v>0</v>
      </c>
      <c r="AP563" t="str">
        <f>IF(Tabela4[[#This Row],[Designação]]=AQ563,"SIM","NÃO")</f>
        <v>SIM</v>
      </c>
      <c r="AQ563" s="38">
        <v>716077</v>
      </c>
      <c r="AR563">
        <v>86</v>
      </c>
      <c r="AS563">
        <v>121</v>
      </c>
      <c r="AT563">
        <v>157</v>
      </c>
      <c r="BD563">
        <v>364</v>
      </c>
      <c r="BF563" t="str">
        <f t="shared" si="280"/>
        <v>sim</v>
      </c>
      <c r="BG563" s="38">
        <v>716077</v>
      </c>
      <c r="BH563">
        <v>3</v>
      </c>
      <c r="BI563">
        <v>4</v>
      </c>
      <c r="BJ563">
        <v>5</v>
      </c>
      <c r="BT563">
        <v>12</v>
      </c>
    </row>
    <row r="564" spans="2:72" x14ac:dyDescent="0.25">
      <c r="B564" s="22">
        <v>7</v>
      </c>
      <c r="C564" s="23">
        <v>716078</v>
      </c>
      <c r="D564" s="24" t="s">
        <v>597</v>
      </c>
      <c r="E564" s="25">
        <f t="shared" si="250"/>
        <v>74</v>
      </c>
      <c r="F564" s="25">
        <f>Tabela4[[#This Row],[1º ano  LP]]</f>
        <v>74</v>
      </c>
      <c r="G564" s="27">
        <f t="shared" si="251"/>
        <v>8</v>
      </c>
      <c r="H564" s="27">
        <f>Tabela4[[#This Row],[1º ano - APLICADOR LP]]</f>
        <v>8</v>
      </c>
      <c r="I564" s="25">
        <f t="shared" si="252"/>
        <v>57</v>
      </c>
      <c r="J564" s="25">
        <f t="shared" si="253"/>
        <v>57</v>
      </c>
      <c r="K564" s="27">
        <f t="shared" si="254"/>
        <v>6</v>
      </c>
      <c r="L564" s="27">
        <f t="shared" si="255"/>
        <v>6</v>
      </c>
      <c r="M564" s="25">
        <f t="shared" si="256"/>
        <v>57</v>
      </c>
      <c r="N564" s="25">
        <f t="shared" si="257"/>
        <v>57</v>
      </c>
      <c r="O564" s="27">
        <f t="shared" si="258"/>
        <v>6</v>
      </c>
      <c r="P564" s="27">
        <f t="shared" si="259"/>
        <v>6</v>
      </c>
      <c r="Q564" s="25">
        <f t="shared" si="260"/>
        <v>0</v>
      </c>
      <c r="R564" s="25">
        <f t="shared" si="261"/>
        <v>0</v>
      </c>
      <c r="S564" s="25">
        <f t="shared" si="262"/>
        <v>0</v>
      </c>
      <c r="T564" s="25">
        <f t="shared" si="263"/>
        <v>0</v>
      </c>
      <c r="U564" s="25">
        <f t="shared" si="264"/>
        <v>0</v>
      </c>
      <c r="V564" s="25">
        <f t="shared" si="265"/>
        <v>0</v>
      </c>
      <c r="W564" s="25">
        <f t="shared" si="266"/>
        <v>0</v>
      </c>
      <c r="X564" s="25">
        <f t="shared" si="267"/>
        <v>0</v>
      </c>
      <c r="Y564" s="25">
        <f t="shared" si="268"/>
        <v>0</v>
      </c>
      <c r="Z564" s="25">
        <f t="shared" si="269"/>
        <v>0</v>
      </c>
      <c r="AA564" s="25">
        <f t="shared" si="270"/>
        <v>0</v>
      </c>
      <c r="AB564" s="25">
        <f t="shared" si="271"/>
        <v>0</v>
      </c>
      <c r="AC564" s="25">
        <f t="shared" si="272"/>
        <v>0</v>
      </c>
      <c r="AD564" s="25">
        <f t="shared" si="273"/>
        <v>0</v>
      </c>
      <c r="AE564" s="25">
        <f t="shared" si="274"/>
        <v>0</v>
      </c>
      <c r="AF564" s="27">
        <f t="shared" si="275"/>
        <v>0</v>
      </c>
      <c r="AG564" s="27">
        <f t="shared" si="276"/>
        <v>0</v>
      </c>
      <c r="AH564" s="27">
        <f t="shared" si="277"/>
        <v>0</v>
      </c>
      <c r="AI564" s="27">
        <f t="shared" si="278"/>
        <v>0</v>
      </c>
      <c r="AJ564" s="27">
        <f t="shared" si="279"/>
        <v>0</v>
      </c>
      <c r="AK564" s="26">
        <f>SUM(Tabela4[[#This Row],[1º ano  LP]:[Questionário Contextual Estudante]])</f>
        <v>416</v>
      </c>
      <c r="AM564">
        <f>IFERROR(IF(VLOOKUP(Tabela4[[#This Row],[Designação]],BW:BX,2,0)="SIM",SUM(AR564:AU564)+(4*(SUM(BH564:BK564))),0),0)</f>
        <v>0</v>
      </c>
      <c r="AN564">
        <f>IFERROR(IF(VLOOKUP(Tabela4[[#This Row],[Designação]],BW:BX,2,0)="SIM",SUM(AV564:BC564)+(4*(SUM(BL564:BS564))),0),0)</f>
        <v>0</v>
      </c>
      <c r="AO564">
        <f>IFERROR(VLOOKUP(Tabela4[[#This Row],[Designação]],BW:BX,2,0),0)</f>
        <v>0</v>
      </c>
      <c r="AP564" t="str">
        <f>IF(Tabela4[[#This Row],[Designação]]=AQ564,"SIM","NÃO")</f>
        <v>SIM</v>
      </c>
      <c r="AQ564" s="38">
        <v>716078</v>
      </c>
      <c r="AR564">
        <v>58</v>
      </c>
      <c r="AS564">
        <v>45</v>
      </c>
      <c r="AT564">
        <v>45</v>
      </c>
      <c r="BD564">
        <v>148</v>
      </c>
      <c r="BF564" t="str">
        <f t="shared" si="280"/>
        <v>sim</v>
      </c>
      <c r="BG564" s="38">
        <v>716078</v>
      </c>
      <c r="BH564">
        <v>4</v>
      </c>
      <c r="BI564">
        <v>3</v>
      </c>
      <c r="BJ564">
        <v>3</v>
      </c>
      <c r="BT564">
        <v>10</v>
      </c>
    </row>
    <row r="565" spans="2:72" x14ac:dyDescent="0.25">
      <c r="B565" s="22">
        <v>7</v>
      </c>
      <c r="C565" s="23">
        <v>716079</v>
      </c>
      <c r="D565" s="24" t="s">
        <v>598</v>
      </c>
      <c r="E565" s="25">
        <f t="shared" si="250"/>
        <v>159</v>
      </c>
      <c r="F565" s="25">
        <f>Tabela4[[#This Row],[1º ano  LP]]</f>
        <v>159</v>
      </c>
      <c r="G565" s="27">
        <f t="shared" si="251"/>
        <v>10</v>
      </c>
      <c r="H565" s="27">
        <f>Tabela4[[#This Row],[1º ano - APLICADOR LP]]</f>
        <v>10</v>
      </c>
      <c r="I565" s="25">
        <f t="shared" si="252"/>
        <v>222</v>
      </c>
      <c r="J565" s="25">
        <f t="shared" si="253"/>
        <v>222</v>
      </c>
      <c r="K565" s="27">
        <f t="shared" si="254"/>
        <v>12</v>
      </c>
      <c r="L565" s="27">
        <f t="shared" si="255"/>
        <v>12</v>
      </c>
      <c r="M565" s="25">
        <f t="shared" si="256"/>
        <v>106</v>
      </c>
      <c r="N565" s="25">
        <f t="shared" si="257"/>
        <v>106</v>
      </c>
      <c r="O565" s="27">
        <f t="shared" si="258"/>
        <v>6</v>
      </c>
      <c r="P565" s="27">
        <f t="shared" si="259"/>
        <v>6</v>
      </c>
      <c r="Q565" s="25">
        <f t="shared" si="260"/>
        <v>143</v>
      </c>
      <c r="R565" s="25">
        <f t="shared" si="261"/>
        <v>143</v>
      </c>
      <c r="S565" s="25">
        <f t="shared" si="262"/>
        <v>108</v>
      </c>
      <c r="T565" s="25">
        <f t="shared" si="263"/>
        <v>108</v>
      </c>
      <c r="U565" s="25">
        <f t="shared" si="264"/>
        <v>118</v>
      </c>
      <c r="V565" s="25">
        <f t="shared" si="265"/>
        <v>118</v>
      </c>
      <c r="W565" s="25">
        <f t="shared" si="266"/>
        <v>0</v>
      </c>
      <c r="X565" s="25">
        <f t="shared" si="267"/>
        <v>0</v>
      </c>
      <c r="Y565" s="25">
        <f t="shared" si="268"/>
        <v>0</v>
      </c>
      <c r="Z565" s="25">
        <f t="shared" si="269"/>
        <v>0</v>
      </c>
      <c r="AA565" s="25">
        <f t="shared" si="270"/>
        <v>0</v>
      </c>
      <c r="AB565" s="25">
        <f t="shared" si="271"/>
        <v>0</v>
      </c>
      <c r="AC565" s="25">
        <f t="shared" si="272"/>
        <v>0</v>
      </c>
      <c r="AD565" s="25">
        <f t="shared" si="273"/>
        <v>0</v>
      </c>
      <c r="AE565" s="25">
        <f t="shared" si="274"/>
        <v>0</v>
      </c>
      <c r="AF565" s="27">
        <f t="shared" si="275"/>
        <v>0</v>
      </c>
      <c r="AG565" s="27">
        <f t="shared" si="276"/>
        <v>0</v>
      </c>
      <c r="AH565" s="27">
        <f t="shared" si="277"/>
        <v>0</v>
      </c>
      <c r="AI565" s="27">
        <f t="shared" si="278"/>
        <v>0</v>
      </c>
      <c r="AJ565" s="27">
        <f t="shared" si="279"/>
        <v>0</v>
      </c>
      <c r="AK565" s="26">
        <f>SUM(Tabela4[[#This Row],[1º ano  LP]:[Questionário Contextual Estudante]])</f>
        <v>1768</v>
      </c>
      <c r="AM565">
        <f>IFERROR(IF(VLOOKUP(Tabela4[[#This Row],[Designação]],BW:BX,2,0)="SIM",SUM(AR565:AU565)+(4*(SUM(BH565:BK565))),0),0)</f>
        <v>0</v>
      </c>
      <c r="AN565">
        <f>IFERROR(IF(VLOOKUP(Tabela4[[#This Row],[Designação]],BW:BX,2,0)="SIM",SUM(AV565:BC565)+(4*(SUM(BL565:BS565))),0),0)</f>
        <v>0</v>
      </c>
      <c r="AO565">
        <f>IFERROR(VLOOKUP(Tabela4[[#This Row],[Designação]],BW:BX,2,0),0)</f>
        <v>0</v>
      </c>
      <c r="AP565" t="str">
        <f>IF(Tabela4[[#This Row],[Designação]]=AQ565,"SIM","NÃO")</f>
        <v>SIM</v>
      </c>
      <c r="AQ565" s="38">
        <v>716079</v>
      </c>
      <c r="AR565">
        <v>139</v>
      </c>
      <c r="AS565">
        <v>198</v>
      </c>
      <c r="AT565">
        <v>94</v>
      </c>
      <c r="AU565">
        <v>127</v>
      </c>
      <c r="AV565">
        <v>96</v>
      </c>
      <c r="AW565">
        <v>106</v>
      </c>
      <c r="BD565">
        <v>760</v>
      </c>
      <c r="BF565" t="str">
        <f t="shared" si="280"/>
        <v>sim</v>
      </c>
      <c r="BG565" s="38">
        <v>716079</v>
      </c>
      <c r="BH565">
        <v>5</v>
      </c>
      <c r="BI565">
        <v>6</v>
      </c>
      <c r="BJ565">
        <v>3</v>
      </c>
      <c r="BK565">
        <v>4</v>
      </c>
      <c r="BL565">
        <v>3</v>
      </c>
      <c r="BM565">
        <v>3</v>
      </c>
      <c r="BT565">
        <v>24</v>
      </c>
    </row>
    <row r="566" spans="2:72" x14ac:dyDescent="0.25">
      <c r="B566" s="22">
        <v>7</v>
      </c>
      <c r="C566" s="23">
        <v>716080</v>
      </c>
      <c r="D566" s="24" t="s">
        <v>599</v>
      </c>
      <c r="E566" s="25">
        <f t="shared" si="250"/>
        <v>0</v>
      </c>
      <c r="F566" s="25">
        <f>Tabela4[[#This Row],[1º ano  LP]]</f>
        <v>0</v>
      </c>
      <c r="G566" s="27">
        <f t="shared" si="251"/>
        <v>0</v>
      </c>
      <c r="H566" s="27">
        <f>Tabela4[[#This Row],[1º ano - APLICADOR LP]]</f>
        <v>0</v>
      </c>
      <c r="I566" s="25">
        <f t="shared" si="252"/>
        <v>0</v>
      </c>
      <c r="J566" s="25">
        <f t="shared" si="253"/>
        <v>0</v>
      </c>
      <c r="K566" s="27">
        <f t="shared" si="254"/>
        <v>0</v>
      </c>
      <c r="L566" s="27">
        <f t="shared" si="255"/>
        <v>0</v>
      </c>
      <c r="M566" s="25">
        <f t="shared" si="256"/>
        <v>0</v>
      </c>
      <c r="N566" s="25">
        <f t="shared" si="257"/>
        <v>0</v>
      </c>
      <c r="O566" s="27">
        <f t="shared" si="258"/>
        <v>0</v>
      </c>
      <c r="P566" s="27">
        <f t="shared" si="259"/>
        <v>0</v>
      </c>
      <c r="Q566" s="25">
        <f t="shared" si="260"/>
        <v>0</v>
      </c>
      <c r="R566" s="25">
        <f t="shared" si="261"/>
        <v>0</v>
      </c>
      <c r="S566" s="25">
        <f t="shared" si="262"/>
        <v>0</v>
      </c>
      <c r="T566" s="25">
        <f t="shared" si="263"/>
        <v>0</v>
      </c>
      <c r="U566" s="25">
        <f t="shared" si="264"/>
        <v>124</v>
      </c>
      <c r="V566" s="25">
        <f t="shared" si="265"/>
        <v>124</v>
      </c>
      <c r="W566" s="25">
        <f t="shared" si="266"/>
        <v>306</v>
      </c>
      <c r="X566" s="25">
        <f t="shared" si="267"/>
        <v>306</v>
      </c>
      <c r="Y566" s="25">
        <f t="shared" si="268"/>
        <v>243</v>
      </c>
      <c r="Z566" s="25">
        <f t="shared" si="269"/>
        <v>243</v>
      </c>
      <c r="AA566" s="25">
        <f t="shared" si="270"/>
        <v>378</v>
      </c>
      <c r="AB566" s="25">
        <f t="shared" si="271"/>
        <v>378</v>
      </c>
      <c r="AC566" s="25">
        <f t="shared" si="272"/>
        <v>0</v>
      </c>
      <c r="AD566" s="25">
        <f t="shared" si="273"/>
        <v>0</v>
      </c>
      <c r="AE566" s="25">
        <f t="shared" si="274"/>
        <v>0</v>
      </c>
      <c r="AF566" s="27">
        <f t="shared" si="275"/>
        <v>0</v>
      </c>
      <c r="AG566" s="27">
        <f t="shared" si="276"/>
        <v>0</v>
      </c>
      <c r="AH566" s="27">
        <f t="shared" si="277"/>
        <v>0</v>
      </c>
      <c r="AI566" s="27">
        <f t="shared" si="278"/>
        <v>0</v>
      </c>
      <c r="AJ566" s="27">
        <f t="shared" si="279"/>
        <v>1051</v>
      </c>
      <c r="AK566" s="26">
        <f>SUM(Tabela4[[#This Row],[1º ano  LP]:[Questionário Contextual Estudante]])</f>
        <v>3153</v>
      </c>
      <c r="AM566">
        <f>IFERROR(IF(VLOOKUP(Tabela4[[#This Row],[Designação]],BW:BX,2,0)="SIM",SUM(AR566:AU566)+(4*(SUM(BH566:BK566))),0),0)</f>
        <v>0</v>
      </c>
      <c r="AN566">
        <f>IFERROR(IF(VLOOKUP(Tabela4[[#This Row],[Designação]],BW:BX,2,0)="SIM",SUM(AV566:BC566)+(4*(SUM(BL566:BS566))),0),0)</f>
        <v>1051</v>
      </c>
      <c r="AO566" t="str">
        <f>IFERROR(VLOOKUP(Tabela4[[#This Row],[Designação]],BW:BX,2,0),0)</f>
        <v>SIM</v>
      </c>
      <c r="AP566" t="str">
        <f>IF(Tabela4[[#This Row],[Designação]]=AQ566,"SIM","NÃO")</f>
        <v>SIM</v>
      </c>
      <c r="AQ566" s="38">
        <v>716080</v>
      </c>
      <c r="AW566">
        <v>112</v>
      </c>
      <c r="AX566">
        <v>278</v>
      </c>
      <c r="AY566">
        <v>219</v>
      </c>
      <c r="AZ566">
        <v>342</v>
      </c>
      <c r="BD566">
        <v>951</v>
      </c>
      <c r="BF566" t="str">
        <f t="shared" si="280"/>
        <v>sim</v>
      </c>
      <c r="BG566" s="38">
        <v>716080</v>
      </c>
      <c r="BM566">
        <v>3</v>
      </c>
      <c r="BN566">
        <v>7</v>
      </c>
      <c r="BO566">
        <v>6</v>
      </c>
      <c r="BP566">
        <v>9</v>
      </c>
      <c r="BT566">
        <v>25</v>
      </c>
    </row>
    <row r="567" spans="2:72" x14ac:dyDescent="0.25">
      <c r="B567" s="22">
        <v>7</v>
      </c>
      <c r="C567" s="23">
        <v>716081</v>
      </c>
      <c r="D567" s="24" t="s">
        <v>600</v>
      </c>
      <c r="E567" s="25">
        <f t="shared" si="250"/>
        <v>172</v>
      </c>
      <c r="F567" s="25">
        <f>Tabela4[[#This Row],[1º ano  LP]]</f>
        <v>172</v>
      </c>
      <c r="G567" s="27">
        <f t="shared" si="251"/>
        <v>10</v>
      </c>
      <c r="H567" s="27">
        <f>Tabela4[[#This Row],[1º ano - APLICADOR LP]]</f>
        <v>10</v>
      </c>
      <c r="I567" s="25">
        <f t="shared" si="252"/>
        <v>138</v>
      </c>
      <c r="J567" s="25">
        <f t="shared" si="253"/>
        <v>138</v>
      </c>
      <c r="K567" s="27">
        <f t="shared" si="254"/>
        <v>8</v>
      </c>
      <c r="L567" s="27">
        <f t="shared" si="255"/>
        <v>8</v>
      </c>
      <c r="M567" s="25">
        <f t="shared" si="256"/>
        <v>101</v>
      </c>
      <c r="N567" s="25">
        <f t="shared" si="257"/>
        <v>101</v>
      </c>
      <c r="O567" s="27">
        <f t="shared" si="258"/>
        <v>6</v>
      </c>
      <c r="P567" s="27">
        <f t="shared" si="259"/>
        <v>6</v>
      </c>
      <c r="Q567" s="25">
        <f t="shared" si="260"/>
        <v>154</v>
      </c>
      <c r="R567" s="25">
        <f t="shared" si="261"/>
        <v>154</v>
      </c>
      <c r="S567" s="25">
        <f t="shared" si="262"/>
        <v>185</v>
      </c>
      <c r="T567" s="25">
        <f t="shared" si="263"/>
        <v>185</v>
      </c>
      <c r="U567" s="25">
        <f t="shared" si="264"/>
        <v>116</v>
      </c>
      <c r="V567" s="25">
        <f t="shared" si="265"/>
        <v>116</v>
      </c>
      <c r="W567" s="25">
        <f t="shared" si="266"/>
        <v>0</v>
      </c>
      <c r="X567" s="25">
        <f t="shared" si="267"/>
        <v>0</v>
      </c>
      <c r="Y567" s="25">
        <f t="shared" si="268"/>
        <v>0</v>
      </c>
      <c r="Z567" s="25">
        <f t="shared" si="269"/>
        <v>0</v>
      </c>
      <c r="AA567" s="25">
        <f t="shared" si="270"/>
        <v>0</v>
      </c>
      <c r="AB567" s="25">
        <f t="shared" si="271"/>
        <v>0</v>
      </c>
      <c r="AC567" s="25">
        <f t="shared" si="272"/>
        <v>0</v>
      </c>
      <c r="AD567" s="25">
        <f t="shared" si="273"/>
        <v>0</v>
      </c>
      <c r="AE567" s="25">
        <f t="shared" si="274"/>
        <v>0</v>
      </c>
      <c r="AF567" s="27">
        <f t="shared" si="275"/>
        <v>0</v>
      </c>
      <c r="AG567" s="27">
        <f t="shared" si="276"/>
        <v>0</v>
      </c>
      <c r="AH567" s="27">
        <f t="shared" si="277"/>
        <v>0</v>
      </c>
      <c r="AI567" s="27">
        <f t="shared" si="278"/>
        <v>565</v>
      </c>
      <c r="AJ567" s="27">
        <f t="shared" si="279"/>
        <v>301</v>
      </c>
      <c r="AK567" s="26">
        <f>SUM(Tabela4[[#This Row],[1º ano  LP]:[Questionário Contextual Estudante]])</f>
        <v>2646</v>
      </c>
      <c r="AM567">
        <f>IFERROR(IF(VLOOKUP(Tabela4[[#This Row],[Designação]],BW:BX,2,0)="SIM",SUM(AR567:AU567)+(4*(SUM(BH567:BK567))),0),0)</f>
        <v>565</v>
      </c>
      <c r="AN567">
        <f>IFERROR(IF(VLOOKUP(Tabela4[[#This Row],[Designação]],BW:BX,2,0)="SIM",SUM(AV567:BC567)+(4*(SUM(BL567:BS567))),0),0)</f>
        <v>301</v>
      </c>
      <c r="AO567" t="str">
        <f>IFERROR(VLOOKUP(Tabela4[[#This Row],[Designação]],BW:BX,2,0),0)</f>
        <v>SIM</v>
      </c>
      <c r="AP567" t="str">
        <f>IF(Tabela4[[#This Row],[Designação]]=AQ567,"SIM","NÃO")</f>
        <v>SIM</v>
      </c>
      <c r="AQ567" s="38">
        <v>716081</v>
      </c>
      <c r="AR567">
        <v>152</v>
      </c>
      <c r="AS567">
        <v>122</v>
      </c>
      <c r="AT567">
        <v>89</v>
      </c>
      <c r="AU567">
        <v>138</v>
      </c>
      <c r="AV567">
        <v>165</v>
      </c>
      <c r="AW567">
        <v>104</v>
      </c>
      <c r="BD567">
        <v>770</v>
      </c>
      <c r="BF567" t="str">
        <f t="shared" si="280"/>
        <v>sim</v>
      </c>
      <c r="BG567" s="38">
        <v>716081</v>
      </c>
      <c r="BH567">
        <v>5</v>
      </c>
      <c r="BI567">
        <v>4</v>
      </c>
      <c r="BJ567">
        <v>3</v>
      </c>
      <c r="BK567">
        <v>4</v>
      </c>
      <c r="BL567">
        <v>5</v>
      </c>
      <c r="BM567">
        <v>3</v>
      </c>
      <c r="BT567">
        <v>24</v>
      </c>
    </row>
    <row r="568" spans="2:72" x14ac:dyDescent="0.25">
      <c r="B568" s="22">
        <v>7</v>
      </c>
      <c r="C568" s="23">
        <v>716203</v>
      </c>
      <c r="D568" s="24" t="s">
        <v>601</v>
      </c>
      <c r="E568" s="25">
        <f t="shared" si="250"/>
        <v>241</v>
      </c>
      <c r="F568" s="25">
        <f>Tabela4[[#This Row],[1º ano  LP]]</f>
        <v>241</v>
      </c>
      <c r="G568" s="27">
        <f t="shared" si="251"/>
        <v>14</v>
      </c>
      <c r="H568" s="27">
        <f>Tabela4[[#This Row],[1º ano - APLICADOR LP]]</f>
        <v>14</v>
      </c>
      <c r="I568" s="25">
        <f t="shared" si="252"/>
        <v>109</v>
      </c>
      <c r="J568" s="25">
        <f t="shared" si="253"/>
        <v>109</v>
      </c>
      <c r="K568" s="27">
        <f t="shared" si="254"/>
        <v>6</v>
      </c>
      <c r="L568" s="27">
        <f t="shared" si="255"/>
        <v>6</v>
      </c>
      <c r="M568" s="25">
        <f t="shared" si="256"/>
        <v>147</v>
      </c>
      <c r="N568" s="25">
        <f t="shared" si="257"/>
        <v>147</v>
      </c>
      <c r="O568" s="27">
        <f t="shared" si="258"/>
        <v>8</v>
      </c>
      <c r="P568" s="27">
        <f t="shared" si="259"/>
        <v>8</v>
      </c>
      <c r="Q568" s="25">
        <f t="shared" si="260"/>
        <v>240</v>
      </c>
      <c r="R568" s="25">
        <f t="shared" si="261"/>
        <v>240</v>
      </c>
      <c r="S568" s="25">
        <f t="shared" si="262"/>
        <v>331</v>
      </c>
      <c r="T568" s="25">
        <f t="shared" si="263"/>
        <v>331</v>
      </c>
      <c r="U568" s="25">
        <f t="shared" si="264"/>
        <v>486</v>
      </c>
      <c r="V568" s="25">
        <f t="shared" si="265"/>
        <v>486</v>
      </c>
      <c r="W568" s="25">
        <f t="shared" si="266"/>
        <v>0</v>
      </c>
      <c r="X568" s="25">
        <f t="shared" si="267"/>
        <v>0</v>
      </c>
      <c r="Y568" s="25">
        <f t="shared" si="268"/>
        <v>0</v>
      </c>
      <c r="Z568" s="25">
        <f t="shared" si="269"/>
        <v>0</v>
      </c>
      <c r="AA568" s="25">
        <f t="shared" si="270"/>
        <v>0</v>
      </c>
      <c r="AB568" s="25">
        <f t="shared" si="271"/>
        <v>0</v>
      </c>
      <c r="AC568" s="25">
        <f t="shared" si="272"/>
        <v>0</v>
      </c>
      <c r="AD568" s="25">
        <f t="shared" si="273"/>
        <v>0</v>
      </c>
      <c r="AE568" s="25">
        <f t="shared" si="274"/>
        <v>0</v>
      </c>
      <c r="AF568" s="27">
        <f t="shared" si="275"/>
        <v>0</v>
      </c>
      <c r="AG568" s="27">
        <f t="shared" si="276"/>
        <v>0</v>
      </c>
      <c r="AH568" s="27">
        <f t="shared" si="277"/>
        <v>0</v>
      </c>
      <c r="AI568" s="27">
        <f t="shared" si="278"/>
        <v>0</v>
      </c>
      <c r="AJ568" s="27">
        <f t="shared" si="279"/>
        <v>0</v>
      </c>
      <c r="AK568" s="26">
        <f>SUM(Tabela4[[#This Row],[1º ano  LP]:[Questionário Contextual Estudante]])</f>
        <v>3164</v>
      </c>
      <c r="AM568">
        <f>IFERROR(IF(VLOOKUP(Tabela4[[#This Row],[Designação]],BW:BX,2,0)="SIM",SUM(AR568:AU568)+(4*(SUM(BH568:BK568))),0),0)</f>
        <v>0</v>
      </c>
      <c r="AN568">
        <f>IFERROR(IF(VLOOKUP(Tabela4[[#This Row],[Designação]],BW:BX,2,0)="SIM",SUM(AV568:BC568)+(4*(SUM(BL568:BS568))),0),0)</f>
        <v>0</v>
      </c>
      <c r="AO568">
        <f>IFERROR(VLOOKUP(Tabela4[[#This Row],[Designação]],BW:BX,2,0),0)</f>
        <v>0</v>
      </c>
      <c r="AP568" t="str">
        <f>IF(Tabela4[[#This Row],[Designação]]=AQ568,"SIM","NÃO")</f>
        <v>SIM</v>
      </c>
      <c r="AQ568" s="38">
        <v>716203</v>
      </c>
      <c r="AR568">
        <v>213</v>
      </c>
      <c r="AS568">
        <v>97</v>
      </c>
      <c r="AT568">
        <v>131</v>
      </c>
      <c r="AU568">
        <v>216</v>
      </c>
      <c r="AV568">
        <v>299</v>
      </c>
      <c r="AW568">
        <v>438</v>
      </c>
      <c r="BD568">
        <v>1394</v>
      </c>
      <c r="BF568" t="str">
        <f t="shared" si="280"/>
        <v>sim</v>
      </c>
      <c r="BG568" s="38">
        <v>716203</v>
      </c>
      <c r="BH568">
        <v>7</v>
      </c>
      <c r="BI568">
        <v>3</v>
      </c>
      <c r="BJ568">
        <v>4</v>
      </c>
      <c r="BK568">
        <v>6</v>
      </c>
      <c r="BL568">
        <v>8</v>
      </c>
      <c r="BM568">
        <v>12</v>
      </c>
      <c r="BT568">
        <v>40</v>
      </c>
    </row>
    <row r="569" spans="2:72" x14ac:dyDescent="0.25">
      <c r="B569" s="22">
        <v>7</v>
      </c>
      <c r="C569" s="23">
        <v>716204</v>
      </c>
      <c r="D569" s="24" t="s">
        <v>602</v>
      </c>
      <c r="E569" s="25">
        <f t="shared" si="250"/>
        <v>211</v>
      </c>
      <c r="F569" s="25">
        <f>Tabela4[[#This Row],[1º ano  LP]]</f>
        <v>211</v>
      </c>
      <c r="G569" s="27">
        <f t="shared" si="251"/>
        <v>12</v>
      </c>
      <c r="H569" s="27">
        <f>Tabela4[[#This Row],[1º ano - APLICADOR LP]]</f>
        <v>12</v>
      </c>
      <c r="I569" s="25">
        <f t="shared" si="252"/>
        <v>106</v>
      </c>
      <c r="J569" s="25">
        <f t="shared" si="253"/>
        <v>106</v>
      </c>
      <c r="K569" s="27">
        <f t="shared" si="254"/>
        <v>6</v>
      </c>
      <c r="L569" s="27">
        <f t="shared" si="255"/>
        <v>6</v>
      </c>
      <c r="M569" s="25">
        <f t="shared" si="256"/>
        <v>386</v>
      </c>
      <c r="N569" s="25">
        <f t="shared" si="257"/>
        <v>386</v>
      </c>
      <c r="O569" s="27">
        <f t="shared" si="258"/>
        <v>22</v>
      </c>
      <c r="P569" s="27">
        <f t="shared" si="259"/>
        <v>22</v>
      </c>
      <c r="Q569" s="25">
        <f t="shared" si="260"/>
        <v>202</v>
      </c>
      <c r="R569" s="25">
        <f t="shared" si="261"/>
        <v>202</v>
      </c>
      <c r="S569" s="25">
        <f t="shared" si="262"/>
        <v>241</v>
      </c>
      <c r="T569" s="25">
        <f t="shared" si="263"/>
        <v>241</v>
      </c>
      <c r="U569" s="25">
        <f t="shared" si="264"/>
        <v>187</v>
      </c>
      <c r="V569" s="25">
        <f t="shared" si="265"/>
        <v>187</v>
      </c>
      <c r="W569" s="25">
        <f t="shared" si="266"/>
        <v>0</v>
      </c>
      <c r="X569" s="25">
        <f t="shared" si="267"/>
        <v>0</v>
      </c>
      <c r="Y569" s="25">
        <f t="shared" si="268"/>
        <v>0</v>
      </c>
      <c r="Z569" s="25">
        <f t="shared" si="269"/>
        <v>0</v>
      </c>
      <c r="AA569" s="25">
        <f t="shared" si="270"/>
        <v>0</v>
      </c>
      <c r="AB569" s="25">
        <f t="shared" si="271"/>
        <v>0</v>
      </c>
      <c r="AC569" s="25">
        <f t="shared" si="272"/>
        <v>0</v>
      </c>
      <c r="AD569" s="25">
        <f t="shared" si="273"/>
        <v>0</v>
      </c>
      <c r="AE569" s="25">
        <f t="shared" si="274"/>
        <v>0</v>
      </c>
      <c r="AF569" s="27">
        <f t="shared" si="275"/>
        <v>0</v>
      </c>
      <c r="AG569" s="27">
        <f t="shared" si="276"/>
        <v>0</v>
      </c>
      <c r="AH569" s="27">
        <f t="shared" si="277"/>
        <v>0</v>
      </c>
      <c r="AI569" s="27">
        <f t="shared" si="278"/>
        <v>0</v>
      </c>
      <c r="AJ569" s="27">
        <f t="shared" si="279"/>
        <v>0</v>
      </c>
      <c r="AK569" s="26">
        <f>SUM(Tabela4[[#This Row],[1º ano  LP]:[Questionário Contextual Estudante]])</f>
        <v>2746</v>
      </c>
      <c r="AM569">
        <f>IFERROR(IF(VLOOKUP(Tabela4[[#This Row],[Designação]],BW:BX,2,0)="SIM",SUM(AR569:AU569)+(4*(SUM(BH569:BK569))),0),0)</f>
        <v>0</v>
      </c>
      <c r="AN569">
        <f>IFERROR(IF(VLOOKUP(Tabela4[[#This Row],[Designação]],BW:BX,2,0)="SIM",SUM(AV569:BC569)+(4*(SUM(BL569:BS569))),0),0)</f>
        <v>0</v>
      </c>
      <c r="AO569">
        <f>IFERROR(VLOOKUP(Tabela4[[#This Row],[Designação]],BW:BX,2,0),0)</f>
        <v>0</v>
      </c>
      <c r="AP569" t="str">
        <f>IF(Tabela4[[#This Row],[Designação]]=AQ569,"SIM","NÃO")</f>
        <v>SIM</v>
      </c>
      <c r="AQ569" s="38">
        <v>716204</v>
      </c>
      <c r="AR569">
        <v>187</v>
      </c>
      <c r="AS569">
        <v>94</v>
      </c>
      <c r="AT569">
        <v>342</v>
      </c>
      <c r="AU569">
        <v>182</v>
      </c>
      <c r="AV569">
        <v>217</v>
      </c>
      <c r="AW569">
        <v>167</v>
      </c>
      <c r="BD569">
        <v>1189</v>
      </c>
      <c r="BF569" t="str">
        <f t="shared" si="280"/>
        <v>sim</v>
      </c>
      <c r="BG569" s="38">
        <v>716204</v>
      </c>
      <c r="BH569">
        <v>6</v>
      </c>
      <c r="BI569">
        <v>3</v>
      </c>
      <c r="BJ569">
        <v>11</v>
      </c>
      <c r="BK569">
        <v>5</v>
      </c>
      <c r="BL569">
        <v>6</v>
      </c>
      <c r="BM569">
        <v>5</v>
      </c>
      <c r="BT569">
        <v>36</v>
      </c>
    </row>
    <row r="570" spans="2:72" x14ac:dyDescent="0.25">
      <c r="B570" s="22">
        <v>7</v>
      </c>
      <c r="C570" s="23">
        <v>716205</v>
      </c>
      <c r="D570" s="24" t="s">
        <v>603</v>
      </c>
      <c r="E570" s="25">
        <f t="shared" si="250"/>
        <v>127</v>
      </c>
      <c r="F570" s="25">
        <f>Tabela4[[#This Row],[1º ano  LP]]</f>
        <v>127</v>
      </c>
      <c r="G570" s="27">
        <f t="shared" si="251"/>
        <v>8</v>
      </c>
      <c r="H570" s="27">
        <f>Tabela4[[#This Row],[1º ano - APLICADOR LP]]</f>
        <v>8</v>
      </c>
      <c r="I570" s="25">
        <f t="shared" si="252"/>
        <v>138</v>
      </c>
      <c r="J570" s="25">
        <f t="shared" si="253"/>
        <v>138</v>
      </c>
      <c r="K570" s="27">
        <f t="shared" si="254"/>
        <v>8</v>
      </c>
      <c r="L570" s="27">
        <f t="shared" si="255"/>
        <v>8</v>
      </c>
      <c r="M570" s="25">
        <f t="shared" si="256"/>
        <v>176</v>
      </c>
      <c r="N570" s="25">
        <f t="shared" si="257"/>
        <v>176</v>
      </c>
      <c r="O570" s="27">
        <f t="shared" si="258"/>
        <v>10</v>
      </c>
      <c r="P570" s="27">
        <f t="shared" si="259"/>
        <v>10</v>
      </c>
      <c r="Q570" s="25">
        <f t="shared" si="260"/>
        <v>113</v>
      </c>
      <c r="R570" s="25">
        <f t="shared" si="261"/>
        <v>113</v>
      </c>
      <c r="S570" s="25">
        <f t="shared" si="262"/>
        <v>108</v>
      </c>
      <c r="T570" s="25">
        <f t="shared" si="263"/>
        <v>108</v>
      </c>
      <c r="U570" s="25">
        <f t="shared" si="264"/>
        <v>77</v>
      </c>
      <c r="V570" s="25">
        <f t="shared" si="265"/>
        <v>77</v>
      </c>
      <c r="W570" s="25">
        <f t="shared" si="266"/>
        <v>0</v>
      </c>
      <c r="X570" s="25">
        <f t="shared" si="267"/>
        <v>0</v>
      </c>
      <c r="Y570" s="25">
        <f t="shared" si="268"/>
        <v>0</v>
      </c>
      <c r="Z570" s="25">
        <f t="shared" si="269"/>
        <v>0</v>
      </c>
      <c r="AA570" s="25">
        <f t="shared" si="270"/>
        <v>0</v>
      </c>
      <c r="AB570" s="25">
        <f t="shared" si="271"/>
        <v>0</v>
      </c>
      <c r="AC570" s="25">
        <f t="shared" si="272"/>
        <v>0</v>
      </c>
      <c r="AD570" s="25">
        <f t="shared" si="273"/>
        <v>0</v>
      </c>
      <c r="AE570" s="25">
        <f t="shared" si="274"/>
        <v>0</v>
      </c>
      <c r="AF570" s="27">
        <f t="shared" si="275"/>
        <v>0</v>
      </c>
      <c r="AG570" s="27">
        <f t="shared" si="276"/>
        <v>0</v>
      </c>
      <c r="AH570" s="27">
        <f t="shared" si="277"/>
        <v>0</v>
      </c>
      <c r="AI570" s="27">
        <f t="shared" si="278"/>
        <v>0</v>
      </c>
      <c r="AJ570" s="27">
        <f t="shared" si="279"/>
        <v>0</v>
      </c>
      <c r="AK570" s="26">
        <f>SUM(Tabela4[[#This Row],[1º ano  LP]:[Questionário Contextual Estudante]])</f>
        <v>1530</v>
      </c>
      <c r="AM570">
        <f>IFERROR(IF(VLOOKUP(Tabela4[[#This Row],[Designação]],BW:BX,2,0)="SIM",SUM(AR570:AU570)+(4*(SUM(BH570:BK570))),0),0)</f>
        <v>0</v>
      </c>
      <c r="AN570">
        <f>IFERROR(IF(VLOOKUP(Tabela4[[#This Row],[Designação]],BW:BX,2,0)="SIM",SUM(AV570:BC570)+(4*(SUM(BL570:BS570))),0),0)</f>
        <v>0</v>
      </c>
      <c r="AO570">
        <f>IFERROR(VLOOKUP(Tabela4[[#This Row],[Designação]],BW:BX,2,0),0)</f>
        <v>0</v>
      </c>
      <c r="AP570" t="str">
        <f>IF(Tabela4[[#This Row],[Designação]]=AQ570,"SIM","NÃO")</f>
        <v>SIM</v>
      </c>
      <c r="AQ570" s="38">
        <v>716205</v>
      </c>
      <c r="AR570">
        <v>111</v>
      </c>
      <c r="AS570">
        <v>122</v>
      </c>
      <c r="AT570">
        <v>156</v>
      </c>
      <c r="AU570">
        <v>101</v>
      </c>
      <c r="AV570">
        <v>96</v>
      </c>
      <c r="AW570">
        <v>69</v>
      </c>
      <c r="BD570">
        <v>655</v>
      </c>
      <c r="BF570" t="str">
        <f t="shared" si="280"/>
        <v>sim</v>
      </c>
      <c r="BG570" s="38">
        <v>716205</v>
      </c>
      <c r="BH570">
        <v>4</v>
      </c>
      <c r="BI570">
        <v>4</v>
      </c>
      <c r="BJ570">
        <v>5</v>
      </c>
      <c r="BK570">
        <v>3</v>
      </c>
      <c r="BL570">
        <v>3</v>
      </c>
      <c r="BM570">
        <v>2</v>
      </c>
      <c r="BT570">
        <v>21</v>
      </c>
    </row>
    <row r="571" spans="2:72" x14ac:dyDescent="0.25">
      <c r="B571" s="22">
        <v>7</v>
      </c>
      <c r="C571" s="23">
        <v>716207</v>
      </c>
      <c r="D571" s="24" t="s">
        <v>604</v>
      </c>
      <c r="E571" s="25">
        <f t="shared" si="250"/>
        <v>198</v>
      </c>
      <c r="F571" s="25">
        <f>Tabela4[[#This Row],[1º ano  LP]]</f>
        <v>198</v>
      </c>
      <c r="G571" s="27">
        <f t="shared" si="251"/>
        <v>12</v>
      </c>
      <c r="H571" s="27">
        <f>Tabela4[[#This Row],[1º ano - APLICADOR LP]]</f>
        <v>12</v>
      </c>
      <c r="I571" s="25">
        <f t="shared" si="252"/>
        <v>193</v>
      </c>
      <c r="J571" s="25">
        <f t="shared" si="253"/>
        <v>193</v>
      </c>
      <c r="K571" s="27">
        <f t="shared" si="254"/>
        <v>12</v>
      </c>
      <c r="L571" s="27">
        <f t="shared" si="255"/>
        <v>12</v>
      </c>
      <c r="M571" s="25">
        <f t="shared" si="256"/>
        <v>243</v>
      </c>
      <c r="N571" s="25">
        <f t="shared" si="257"/>
        <v>243</v>
      </c>
      <c r="O571" s="27">
        <f t="shared" si="258"/>
        <v>14</v>
      </c>
      <c r="P571" s="27">
        <f t="shared" si="259"/>
        <v>14</v>
      </c>
      <c r="Q571" s="25">
        <f t="shared" si="260"/>
        <v>150</v>
      </c>
      <c r="R571" s="25">
        <f t="shared" si="261"/>
        <v>150</v>
      </c>
      <c r="S571" s="25">
        <f t="shared" si="262"/>
        <v>142</v>
      </c>
      <c r="T571" s="25">
        <f t="shared" si="263"/>
        <v>142</v>
      </c>
      <c r="U571" s="25">
        <f t="shared" si="264"/>
        <v>0</v>
      </c>
      <c r="V571" s="25">
        <f t="shared" si="265"/>
        <v>0</v>
      </c>
      <c r="W571" s="25">
        <f t="shared" si="266"/>
        <v>0</v>
      </c>
      <c r="X571" s="25">
        <f t="shared" si="267"/>
        <v>0</v>
      </c>
      <c r="Y571" s="25">
        <f t="shared" si="268"/>
        <v>0</v>
      </c>
      <c r="Z571" s="25">
        <f t="shared" si="269"/>
        <v>0</v>
      </c>
      <c r="AA571" s="25">
        <f t="shared" si="270"/>
        <v>0</v>
      </c>
      <c r="AB571" s="25">
        <f t="shared" si="271"/>
        <v>0</v>
      </c>
      <c r="AC571" s="25">
        <f t="shared" si="272"/>
        <v>0</v>
      </c>
      <c r="AD571" s="25">
        <f t="shared" si="273"/>
        <v>0</v>
      </c>
      <c r="AE571" s="25">
        <f t="shared" si="274"/>
        <v>0</v>
      </c>
      <c r="AF571" s="27">
        <f t="shared" si="275"/>
        <v>0</v>
      </c>
      <c r="AG571" s="27">
        <f t="shared" si="276"/>
        <v>0</v>
      </c>
      <c r="AH571" s="27">
        <f t="shared" si="277"/>
        <v>0</v>
      </c>
      <c r="AI571" s="27">
        <f t="shared" si="278"/>
        <v>784</v>
      </c>
      <c r="AJ571" s="27">
        <f t="shared" si="279"/>
        <v>142</v>
      </c>
      <c r="AK571" s="26">
        <f>SUM(Tabela4[[#This Row],[1º ano  LP]:[Questionário Contextual Estudante]])</f>
        <v>2854</v>
      </c>
      <c r="AM571">
        <f>IFERROR(IF(VLOOKUP(Tabela4[[#This Row],[Designação]],BW:BX,2,0)="SIM",SUM(AR571:AU571)+(4*(SUM(BH571:BK571))),0),0)</f>
        <v>784</v>
      </c>
      <c r="AN571">
        <f>IFERROR(IF(VLOOKUP(Tabela4[[#This Row],[Designação]],BW:BX,2,0)="SIM",SUM(AV571:BC571)+(4*(SUM(BL571:BS571))),0),0)</f>
        <v>142</v>
      </c>
      <c r="AO571" t="str">
        <f>IFERROR(VLOOKUP(Tabela4[[#This Row],[Designação]],BW:BX,2,0),0)</f>
        <v>SIM</v>
      </c>
      <c r="AP571" t="str">
        <f>IF(Tabela4[[#This Row],[Designação]]=AQ571,"SIM","NÃO")</f>
        <v>SIM</v>
      </c>
      <c r="AQ571" s="38">
        <v>716207</v>
      </c>
      <c r="AR571">
        <v>174</v>
      </c>
      <c r="AS571">
        <v>169</v>
      </c>
      <c r="AT571">
        <v>215</v>
      </c>
      <c r="AU571">
        <v>134</v>
      </c>
      <c r="AV571">
        <v>126</v>
      </c>
      <c r="BD571">
        <v>818</v>
      </c>
      <c r="BF571" t="str">
        <f t="shared" si="280"/>
        <v>sim</v>
      </c>
      <c r="BG571" s="38">
        <v>716207</v>
      </c>
      <c r="BH571">
        <v>6</v>
      </c>
      <c r="BI571">
        <v>6</v>
      </c>
      <c r="BJ571">
        <v>7</v>
      </c>
      <c r="BK571">
        <v>4</v>
      </c>
      <c r="BL571">
        <v>4</v>
      </c>
      <c r="BT571">
        <v>27</v>
      </c>
    </row>
    <row r="572" spans="2:72" x14ac:dyDescent="0.25">
      <c r="B572" s="22">
        <v>7</v>
      </c>
      <c r="C572" s="23">
        <v>716210</v>
      </c>
      <c r="D572" s="24" t="s">
        <v>605</v>
      </c>
      <c r="E572" s="25">
        <f t="shared" si="250"/>
        <v>90</v>
      </c>
      <c r="F572" s="25">
        <f>Tabela4[[#This Row],[1º ano  LP]]</f>
        <v>90</v>
      </c>
      <c r="G572" s="27">
        <f t="shared" si="251"/>
        <v>6</v>
      </c>
      <c r="H572" s="27">
        <f>Tabela4[[#This Row],[1º ano - APLICADOR LP]]</f>
        <v>6</v>
      </c>
      <c r="I572" s="25">
        <f t="shared" si="252"/>
        <v>97</v>
      </c>
      <c r="J572" s="25">
        <f t="shared" si="253"/>
        <v>97</v>
      </c>
      <c r="K572" s="27">
        <f t="shared" si="254"/>
        <v>6</v>
      </c>
      <c r="L572" s="27">
        <f t="shared" si="255"/>
        <v>6</v>
      </c>
      <c r="M572" s="25">
        <f t="shared" si="256"/>
        <v>67</v>
      </c>
      <c r="N572" s="25">
        <f t="shared" si="257"/>
        <v>67</v>
      </c>
      <c r="O572" s="27">
        <f t="shared" si="258"/>
        <v>4</v>
      </c>
      <c r="P572" s="27">
        <f t="shared" si="259"/>
        <v>4</v>
      </c>
      <c r="Q572" s="25">
        <f t="shared" si="260"/>
        <v>72</v>
      </c>
      <c r="R572" s="25">
        <f t="shared" si="261"/>
        <v>72</v>
      </c>
      <c r="S572" s="25">
        <f t="shared" si="262"/>
        <v>39</v>
      </c>
      <c r="T572" s="25">
        <f t="shared" si="263"/>
        <v>39</v>
      </c>
      <c r="U572" s="25">
        <f t="shared" si="264"/>
        <v>114</v>
      </c>
      <c r="V572" s="25">
        <f t="shared" si="265"/>
        <v>114</v>
      </c>
      <c r="W572" s="25">
        <f t="shared" si="266"/>
        <v>163</v>
      </c>
      <c r="X572" s="25">
        <f t="shared" si="267"/>
        <v>163</v>
      </c>
      <c r="Y572" s="25">
        <f t="shared" si="268"/>
        <v>84</v>
      </c>
      <c r="Z572" s="25">
        <f t="shared" si="269"/>
        <v>84</v>
      </c>
      <c r="AA572" s="25">
        <f t="shared" si="270"/>
        <v>82</v>
      </c>
      <c r="AB572" s="25">
        <f t="shared" si="271"/>
        <v>82</v>
      </c>
      <c r="AC572" s="25">
        <f t="shared" si="272"/>
        <v>0</v>
      </c>
      <c r="AD572" s="25">
        <f t="shared" si="273"/>
        <v>0</v>
      </c>
      <c r="AE572" s="25">
        <f t="shared" si="274"/>
        <v>23</v>
      </c>
      <c r="AF572" s="27">
        <f t="shared" si="275"/>
        <v>23</v>
      </c>
      <c r="AG572" s="27">
        <f t="shared" si="276"/>
        <v>0</v>
      </c>
      <c r="AH572" s="27">
        <f t="shared" si="277"/>
        <v>0</v>
      </c>
      <c r="AI572" s="27">
        <f t="shared" si="278"/>
        <v>0</v>
      </c>
      <c r="AJ572" s="27">
        <f t="shared" si="279"/>
        <v>0</v>
      </c>
      <c r="AK572" s="26">
        <f>SUM(Tabela4[[#This Row],[1º ano  LP]:[Questionário Contextual Estudante]])</f>
        <v>1694</v>
      </c>
      <c r="AM572">
        <f>IFERROR(IF(VLOOKUP(Tabela4[[#This Row],[Designação]],BW:BX,2,0)="SIM",SUM(AR572:AU572)+(4*(SUM(BH572:BK572))),0),0)</f>
        <v>0</v>
      </c>
      <c r="AN572">
        <f>IFERROR(IF(VLOOKUP(Tabela4[[#This Row],[Designação]],BW:BX,2,0)="SIM",SUM(AV572:BC572)+(4*(SUM(BL572:BS572))),0),0)</f>
        <v>0</v>
      </c>
      <c r="AO572">
        <f>IFERROR(VLOOKUP(Tabela4[[#This Row],[Designação]],BW:BX,2,0),0)</f>
        <v>0</v>
      </c>
      <c r="AP572" t="str">
        <f>IF(Tabela4[[#This Row],[Designação]]=AQ572,"SIM","NÃO")</f>
        <v>SIM</v>
      </c>
      <c r="AQ572" s="38">
        <v>716210</v>
      </c>
      <c r="AR572">
        <v>78</v>
      </c>
      <c r="AS572">
        <v>85</v>
      </c>
      <c r="AT572">
        <v>59</v>
      </c>
      <c r="AU572">
        <v>64</v>
      </c>
      <c r="AV572">
        <v>35</v>
      </c>
      <c r="AW572">
        <v>102</v>
      </c>
      <c r="AX572">
        <v>147</v>
      </c>
      <c r="AY572">
        <v>76</v>
      </c>
      <c r="AZ572">
        <v>74</v>
      </c>
      <c r="BB572">
        <v>19</v>
      </c>
      <c r="BD572">
        <v>739</v>
      </c>
      <c r="BF572" t="str">
        <f t="shared" si="280"/>
        <v>sim</v>
      </c>
      <c r="BG572" s="38">
        <v>716210</v>
      </c>
      <c r="BH572">
        <v>3</v>
      </c>
      <c r="BI572">
        <v>3</v>
      </c>
      <c r="BJ572">
        <v>2</v>
      </c>
      <c r="BK572">
        <v>2</v>
      </c>
      <c r="BL572">
        <v>1</v>
      </c>
      <c r="BM572">
        <v>3</v>
      </c>
      <c r="BN572">
        <v>4</v>
      </c>
      <c r="BO572">
        <v>2</v>
      </c>
      <c r="BP572">
        <v>2</v>
      </c>
      <c r="BR572">
        <v>1</v>
      </c>
      <c r="BT572">
        <v>23</v>
      </c>
    </row>
    <row r="573" spans="2:72" x14ac:dyDescent="0.25">
      <c r="B573" s="22">
        <v>7</v>
      </c>
      <c r="C573" s="23">
        <v>716211</v>
      </c>
      <c r="D573" s="24" t="s">
        <v>606</v>
      </c>
      <c r="E573" s="25">
        <f t="shared" si="250"/>
        <v>82</v>
      </c>
      <c r="F573" s="25">
        <f>Tabela4[[#This Row],[1º ano  LP]]</f>
        <v>82</v>
      </c>
      <c r="G573" s="27">
        <f t="shared" si="251"/>
        <v>6</v>
      </c>
      <c r="H573" s="27">
        <f>Tabela4[[#This Row],[1º ano - APLICADOR LP]]</f>
        <v>6</v>
      </c>
      <c r="I573" s="25">
        <f t="shared" si="252"/>
        <v>111</v>
      </c>
      <c r="J573" s="25">
        <f t="shared" si="253"/>
        <v>111</v>
      </c>
      <c r="K573" s="27">
        <f t="shared" si="254"/>
        <v>6</v>
      </c>
      <c r="L573" s="27">
        <f t="shared" si="255"/>
        <v>6</v>
      </c>
      <c r="M573" s="25">
        <f t="shared" si="256"/>
        <v>109</v>
      </c>
      <c r="N573" s="25">
        <f t="shared" si="257"/>
        <v>109</v>
      </c>
      <c r="O573" s="27">
        <f t="shared" si="258"/>
        <v>6</v>
      </c>
      <c r="P573" s="27">
        <f t="shared" si="259"/>
        <v>6</v>
      </c>
      <c r="Q573" s="25">
        <f t="shared" si="260"/>
        <v>96</v>
      </c>
      <c r="R573" s="25">
        <f t="shared" si="261"/>
        <v>96</v>
      </c>
      <c r="S573" s="25">
        <f t="shared" si="262"/>
        <v>79</v>
      </c>
      <c r="T573" s="25">
        <f t="shared" si="263"/>
        <v>79</v>
      </c>
      <c r="U573" s="25">
        <f t="shared" si="264"/>
        <v>76</v>
      </c>
      <c r="V573" s="25">
        <f t="shared" si="265"/>
        <v>76</v>
      </c>
      <c r="W573" s="25">
        <f t="shared" si="266"/>
        <v>122</v>
      </c>
      <c r="X573" s="25">
        <f t="shared" si="267"/>
        <v>122</v>
      </c>
      <c r="Y573" s="25">
        <f t="shared" si="268"/>
        <v>69</v>
      </c>
      <c r="Z573" s="25">
        <f t="shared" si="269"/>
        <v>69</v>
      </c>
      <c r="AA573" s="25">
        <f t="shared" si="270"/>
        <v>46</v>
      </c>
      <c r="AB573" s="25">
        <f t="shared" si="271"/>
        <v>46</v>
      </c>
      <c r="AC573" s="25">
        <f t="shared" si="272"/>
        <v>0</v>
      </c>
      <c r="AD573" s="25">
        <f t="shared" si="273"/>
        <v>0</v>
      </c>
      <c r="AE573" s="25">
        <f t="shared" si="274"/>
        <v>25</v>
      </c>
      <c r="AF573" s="27">
        <f t="shared" si="275"/>
        <v>25</v>
      </c>
      <c r="AG573" s="27">
        <f t="shared" si="276"/>
        <v>0</v>
      </c>
      <c r="AH573" s="27">
        <f t="shared" si="277"/>
        <v>0</v>
      </c>
      <c r="AI573" s="27">
        <f t="shared" si="278"/>
        <v>398</v>
      </c>
      <c r="AJ573" s="27">
        <f t="shared" si="279"/>
        <v>417</v>
      </c>
      <c r="AK573" s="26">
        <f>SUM(Tabela4[[#This Row],[1º ano  LP]:[Questionário Contextual Estudante]])</f>
        <v>2481</v>
      </c>
      <c r="AM573">
        <f>IFERROR(IF(VLOOKUP(Tabela4[[#This Row],[Designação]],BW:BX,2,0)="SIM",SUM(AR573:AU573)+(4*(SUM(BH573:BK573))),0),0)</f>
        <v>398</v>
      </c>
      <c r="AN573">
        <f>IFERROR(IF(VLOOKUP(Tabela4[[#This Row],[Designação]],BW:BX,2,0)="SIM",SUM(AV573:BC573)+(4*(SUM(BL573:BS573))),0),0)</f>
        <v>417</v>
      </c>
      <c r="AO573" t="str">
        <f>IFERROR(VLOOKUP(Tabela4[[#This Row],[Designação]],BW:BX,2,0),0)</f>
        <v>SIM</v>
      </c>
      <c r="AP573" t="str">
        <f>IF(Tabela4[[#This Row],[Designação]]=AQ573,"SIM","NÃO")</f>
        <v>SIM</v>
      </c>
      <c r="AQ573" s="38">
        <v>716211</v>
      </c>
      <c r="AR573">
        <v>70</v>
      </c>
      <c r="AS573">
        <v>99</v>
      </c>
      <c r="AT573">
        <v>97</v>
      </c>
      <c r="AU573">
        <v>84</v>
      </c>
      <c r="AV573">
        <v>71</v>
      </c>
      <c r="AW573">
        <v>68</v>
      </c>
      <c r="AX573">
        <v>110</v>
      </c>
      <c r="AY573">
        <v>61</v>
      </c>
      <c r="AZ573">
        <v>38</v>
      </c>
      <c r="BB573">
        <v>21</v>
      </c>
      <c r="BD573">
        <v>719</v>
      </c>
      <c r="BF573" t="str">
        <f t="shared" si="280"/>
        <v>sim</v>
      </c>
      <c r="BG573" s="38">
        <v>716211</v>
      </c>
      <c r="BH573">
        <v>3</v>
      </c>
      <c r="BI573">
        <v>3</v>
      </c>
      <c r="BJ573">
        <v>3</v>
      </c>
      <c r="BK573">
        <v>3</v>
      </c>
      <c r="BL573">
        <v>2</v>
      </c>
      <c r="BM573">
        <v>2</v>
      </c>
      <c r="BN573">
        <v>3</v>
      </c>
      <c r="BO573">
        <v>2</v>
      </c>
      <c r="BP573">
        <v>2</v>
      </c>
      <c r="BR573">
        <v>1</v>
      </c>
      <c r="BT573">
        <v>24</v>
      </c>
    </row>
    <row r="574" spans="2:72" x14ac:dyDescent="0.25">
      <c r="B574" s="22">
        <v>7</v>
      </c>
      <c r="C574" s="23">
        <v>716501</v>
      </c>
      <c r="D574" s="24" t="s">
        <v>607</v>
      </c>
      <c r="E574" s="25">
        <f t="shared" si="250"/>
        <v>31</v>
      </c>
      <c r="F574" s="25">
        <f>Tabela4[[#This Row],[1º ano  LP]]</f>
        <v>31</v>
      </c>
      <c r="G574" s="27">
        <f t="shared" si="251"/>
        <v>2</v>
      </c>
      <c r="H574" s="27">
        <f>Tabela4[[#This Row],[1º ano - APLICADOR LP]]</f>
        <v>2</v>
      </c>
      <c r="I574" s="25">
        <f t="shared" si="252"/>
        <v>33</v>
      </c>
      <c r="J574" s="25">
        <f t="shared" si="253"/>
        <v>33</v>
      </c>
      <c r="K574" s="27">
        <f t="shared" si="254"/>
        <v>2</v>
      </c>
      <c r="L574" s="27">
        <f t="shared" si="255"/>
        <v>2</v>
      </c>
      <c r="M574" s="25">
        <f t="shared" si="256"/>
        <v>33</v>
      </c>
      <c r="N574" s="25">
        <f t="shared" si="257"/>
        <v>33</v>
      </c>
      <c r="O574" s="27">
        <f t="shared" si="258"/>
        <v>2</v>
      </c>
      <c r="P574" s="27">
        <f t="shared" si="259"/>
        <v>2</v>
      </c>
      <c r="Q574" s="25">
        <f t="shared" si="260"/>
        <v>28</v>
      </c>
      <c r="R574" s="25">
        <f t="shared" si="261"/>
        <v>28</v>
      </c>
      <c r="S574" s="25">
        <f t="shared" si="262"/>
        <v>0</v>
      </c>
      <c r="T574" s="25">
        <f t="shared" si="263"/>
        <v>0</v>
      </c>
      <c r="U574" s="25">
        <f t="shared" si="264"/>
        <v>76</v>
      </c>
      <c r="V574" s="25">
        <f t="shared" si="265"/>
        <v>76</v>
      </c>
      <c r="W574" s="25">
        <f t="shared" si="266"/>
        <v>198</v>
      </c>
      <c r="X574" s="25">
        <f t="shared" si="267"/>
        <v>198</v>
      </c>
      <c r="Y574" s="25">
        <f t="shared" si="268"/>
        <v>132</v>
      </c>
      <c r="Z574" s="25">
        <f t="shared" si="269"/>
        <v>132</v>
      </c>
      <c r="AA574" s="25">
        <f t="shared" si="270"/>
        <v>119</v>
      </c>
      <c r="AB574" s="25">
        <f t="shared" si="271"/>
        <v>119</v>
      </c>
      <c r="AC574" s="25">
        <f t="shared" si="272"/>
        <v>0</v>
      </c>
      <c r="AD574" s="25">
        <f t="shared" si="273"/>
        <v>0</v>
      </c>
      <c r="AE574" s="25">
        <f t="shared" si="274"/>
        <v>0</v>
      </c>
      <c r="AF574" s="27">
        <f t="shared" si="275"/>
        <v>0</v>
      </c>
      <c r="AG574" s="27">
        <f t="shared" si="276"/>
        <v>35</v>
      </c>
      <c r="AH574" s="27">
        <f t="shared" si="277"/>
        <v>35</v>
      </c>
      <c r="AI574" s="27">
        <f t="shared" si="278"/>
        <v>125</v>
      </c>
      <c r="AJ574" s="27">
        <f t="shared" si="279"/>
        <v>560</v>
      </c>
      <c r="AK574" s="26">
        <f>SUM(Tabela4[[#This Row],[1º ano  LP]:[Questionário Contextual Estudante]])</f>
        <v>2067</v>
      </c>
      <c r="AM574">
        <f>IFERROR(IF(VLOOKUP(Tabela4[[#This Row],[Designação]],BW:BX,2,0)="SIM",SUM(AR574:AU574)+(4*(SUM(BH574:BK574))),0),0)</f>
        <v>125</v>
      </c>
      <c r="AN574">
        <f>IFERROR(IF(VLOOKUP(Tabela4[[#This Row],[Designação]],BW:BX,2,0)="SIM",SUM(AV574:BC574)+(4*(SUM(BL574:BS574))),0),0)</f>
        <v>560</v>
      </c>
      <c r="AO574" t="str">
        <f>IFERROR(VLOOKUP(Tabela4[[#This Row],[Designação]],BW:BX,2,0),0)</f>
        <v>SIM</v>
      </c>
      <c r="AP574" t="str">
        <f>IF(Tabela4[[#This Row],[Designação]]=AQ574,"SIM","NÃO")</f>
        <v>SIM</v>
      </c>
      <c r="AQ574" s="38">
        <v>716501</v>
      </c>
      <c r="AR574">
        <v>27</v>
      </c>
      <c r="AS574">
        <v>29</v>
      </c>
      <c r="AT574">
        <v>29</v>
      </c>
      <c r="AU574">
        <v>24</v>
      </c>
      <c r="AW574">
        <v>68</v>
      </c>
      <c r="AX574">
        <v>178</v>
      </c>
      <c r="AY574">
        <v>120</v>
      </c>
      <c r="AZ574">
        <v>107</v>
      </c>
      <c r="BC574">
        <v>31</v>
      </c>
      <c r="BD574">
        <v>613</v>
      </c>
      <c r="BF574" t="str">
        <f t="shared" si="280"/>
        <v>sim</v>
      </c>
      <c r="BG574" s="38">
        <v>716501</v>
      </c>
      <c r="BH574">
        <v>1</v>
      </c>
      <c r="BI574">
        <v>1</v>
      </c>
      <c r="BJ574">
        <v>1</v>
      </c>
      <c r="BK574">
        <v>1</v>
      </c>
      <c r="BM574">
        <v>2</v>
      </c>
      <c r="BN574">
        <v>5</v>
      </c>
      <c r="BO574">
        <v>3</v>
      </c>
      <c r="BP574">
        <v>3</v>
      </c>
      <c r="BS574">
        <v>1</v>
      </c>
      <c r="BT574">
        <v>18</v>
      </c>
    </row>
    <row r="575" spans="2:72" x14ac:dyDescent="0.25">
      <c r="B575" s="22">
        <v>7</v>
      </c>
      <c r="C575" s="23">
        <v>716502</v>
      </c>
      <c r="D575" s="24" t="s">
        <v>608</v>
      </c>
      <c r="E575" s="25">
        <f t="shared" si="250"/>
        <v>93</v>
      </c>
      <c r="F575" s="25">
        <f>Tabela4[[#This Row],[1º ano  LP]]</f>
        <v>93</v>
      </c>
      <c r="G575" s="27">
        <f t="shared" si="251"/>
        <v>6</v>
      </c>
      <c r="H575" s="27">
        <f>Tabela4[[#This Row],[1º ano - APLICADOR LP]]</f>
        <v>6</v>
      </c>
      <c r="I575" s="25">
        <f t="shared" si="252"/>
        <v>67</v>
      </c>
      <c r="J575" s="25">
        <f t="shared" si="253"/>
        <v>67</v>
      </c>
      <c r="K575" s="27">
        <f t="shared" si="254"/>
        <v>4</v>
      </c>
      <c r="L575" s="27">
        <f t="shared" si="255"/>
        <v>4</v>
      </c>
      <c r="M575" s="25">
        <f t="shared" si="256"/>
        <v>93</v>
      </c>
      <c r="N575" s="25">
        <f t="shared" si="257"/>
        <v>93</v>
      </c>
      <c r="O575" s="27">
        <f t="shared" si="258"/>
        <v>6</v>
      </c>
      <c r="P575" s="27">
        <f t="shared" si="259"/>
        <v>6</v>
      </c>
      <c r="Q575" s="25">
        <f t="shared" si="260"/>
        <v>77</v>
      </c>
      <c r="R575" s="25">
        <f t="shared" si="261"/>
        <v>77</v>
      </c>
      <c r="S575" s="25">
        <f t="shared" si="262"/>
        <v>70</v>
      </c>
      <c r="T575" s="25">
        <f t="shared" si="263"/>
        <v>70</v>
      </c>
      <c r="U575" s="25">
        <f t="shared" si="264"/>
        <v>78</v>
      </c>
      <c r="V575" s="25">
        <f t="shared" si="265"/>
        <v>78</v>
      </c>
      <c r="W575" s="25">
        <f t="shared" si="266"/>
        <v>0</v>
      </c>
      <c r="X575" s="25">
        <f t="shared" si="267"/>
        <v>0</v>
      </c>
      <c r="Y575" s="25">
        <f t="shared" si="268"/>
        <v>0</v>
      </c>
      <c r="Z575" s="25">
        <f t="shared" si="269"/>
        <v>0</v>
      </c>
      <c r="AA575" s="25">
        <f t="shared" si="270"/>
        <v>0</v>
      </c>
      <c r="AB575" s="25">
        <f t="shared" si="271"/>
        <v>0</v>
      </c>
      <c r="AC575" s="25">
        <f t="shared" si="272"/>
        <v>0</v>
      </c>
      <c r="AD575" s="25">
        <f t="shared" si="273"/>
        <v>0</v>
      </c>
      <c r="AE575" s="25">
        <f t="shared" si="274"/>
        <v>0</v>
      </c>
      <c r="AF575" s="27">
        <f t="shared" si="275"/>
        <v>0</v>
      </c>
      <c r="AG575" s="27">
        <f t="shared" si="276"/>
        <v>0</v>
      </c>
      <c r="AH575" s="27">
        <f t="shared" si="277"/>
        <v>0</v>
      </c>
      <c r="AI575" s="27">
        <f t="shared" si="278"/>
        <v>0</v>
      </c>
      <c r="AJ575" s="27">
        <f t="shared" si="279"/>
        <v>0</v>
      </c>
      <c r="AK575" s="26">
        <f>SUM(Tabela4[[#This Row],[1º ano  LP]:[Questionário Contextual Estudante]])</f>
        <v>988</v>
      </c>
      <c r="AM575">
        <f>IFERROR(IF(VLOOKUP(Tabela4[[#This Row],[Designação]],BW:BX,2,0)="SIM",SUM(AR575:AU575)+(4*(SUM(BH575:BK575))),0),0)</f>
        <v>0</v>
      </c>
      <c r="AN575">
        <f>IFERROR(IF(VLOOKUP(Tabela4[[#This Row],[Designação]],BW:BX,2,0)="SIM",SUM(AV575:BC575)+(4*(SUM(BL575:BS575))),0),0)</f>
        <v>0</v>
      </c>
      <c r="AO575">
        <f>IFERROR(VLOOKUP(Tabela4[[#This Row],[Designação]],BW:BX,2,0),0)</f>
        <v>0</v>
      </c>
      <c r="AP575" t="str">
        <f>IF(Tabela4[[#This Row],[Designação]]=AQ575,"SIM","NÃO")</f>
        <v>SIM</v>
      </c>
      <c r="AQ575" s="38">
        <v>716502</v>
      </c>
      <c r="AR575">
        <v>81</v>
      </c>
      <c r="AS575">
        <v>59</v>
      </c>
      <c r="AT575">
        <v>81</v>
      </c>
      <c r="AU575">
        <v>69</v>
      </c>
      <c r="AV575">
        <v>62</v>
      </c>
      <c r="AW575">
        <v>70</v>
      </c>
      <c r="BD575">
        <v>422</v>
      </c>
      <c r="BF575" t="str">
        <f t="shared" si="280"/>
        <v>sim</v>
      </c>
      <c r="BG575" s="38">
        <v>716502</v>
      </c>
      <c r="BH575">
        <v>3</v>
      </c>
      <c r="BI575">
        <v>2</v>
      </c>
      <c r="BJ575">
        <v>3</v>
      </c>
      <c r="BK575">
        <v>2</v>
      </c>
      <c r="BL575">
        <v>2</v>
      </c>
      <c r="BM575">
        <v>2</v>
      </c>
      <c r="BT575">
        <v>14</v>
      </c>
    </row>
    <row r="576" spans="2:72" x14ac:dyDescent="0.25">
      <c r="B576" s="22">
        <v>7</v>
      </c>
      <c r="C576" s="23">
        <v>716503</v>
      </c>
      <c r="D576" s="24" t="s">
        <v>609</v>
      </c>
      <c r="E576" s="25">
        <f t="shared" si="250"/>
        <v>105</v>
      </c>
      <c r="F576" s="25">
        <f>Tabela4[[#This Row],[1º ano  LP]]</f>
        <v>105</v>
      </c>
      <c r="G576" s="27">
        <f t="shared" si="251"/>
        <v>6</v>
      </c>
      <c r="H576" s="27">
        <f>Tabela4[[#This Row],[1º ano - APLICADOR LP]]</f>
        <v>6</v>
      </c>
      <c r="I576" s="25">
        <f t="shared" si="252"/>
        <v>104</v>
      </c>
      <c r="J576" s="25">
        <f t="shared" si="253"/>
        <v>104</v>
      </c>
      <c r="K576" s="27">
        <f t="shared" si="254"/>
        <v>6</v>
      </c>
      <c r="L576" s="27">
        <f t="shared" si="255"/>
        <v>6</v>
      </c>
      <c r="M576" s="25">
        <f t="shared" si="256"/>
        <v>96</v>
      </c>
      <c r="N576" s="25">
        <f t="shared" si="257"/>
        <v>96</v>
      </c>
      <c r="O576" s="27">
        <f t="shared" si="258"/>
        <v>6</v>
      </c>
      <c r="P576" s="27">
        <f t="shared" si="259"/>
        <v>6</v>
      </c>
      <c r="Q576" s="25">
        <f t="shared" si="260"/>
        <v>102</v>
      </c>
      <c r="R576" s="25">
        <f t="shared" si="261"/>
        <v>102</v>
      </c>
      <c r="S576" s="25">
        <f t="shared" si="262"/>
        <v>119</v>
      </c>
      <c r="T576" s="25">
        <f t="shared" si="263"/>
        <v>119</v>
      </c>
      <c r="U576" s="25">
        <f t="shared" si="264"/>
        <v>106</v>
      </c>
      <c r="V576" s="25">
        <f t="shared" si="265"/>
        <v>106</v>
      </c>
      <c r="W576" s="25">
        <f t="shared" si="266"/>
        <v>0</v>
      </c>
      <c r="X576" s="25">
        <f t="shared" si="267"/>
        <v>0</v>
      </c>
      <c r="Y576" s="25">
        <f t="shared" si="268"/>
        <v>0</v>
      </c>
      <c r="Z576" s="25">
        <f t="shared" si="269"/>
        <v>0</v>
      </c>
      <c r="AA576" s="25">
        <f t="shared" si="270"/>
        <v>0</v>
      </c>
      <c r="AB576" s="25">
        <f t="shared" si="271"/>
        <v>0</v>
      </c>
      <c r="AC576" s="25">
        <f t="shared" si="272"/>
        <v>0</v>
      </c>
      <c r="AD576" s="25">
        <f t="shared" si="273"/>
        <v>0</v>
      </c>
      <c r="AE576" s="25">
        <f t="shared" si="274"/>
        <v>0</v>
      </c>
      <c r="AF576" s="27">
        <f t="shared" si="275"/>
        <v>0</v>
      </c>
      <c r="AG576" s="27">
        <f t="shared" si="276"/>
        <v>0</v>
      </c>
      <c r="AH576" s="27">
        <f t="shared" si="277"/>
        <v>0</v>
      </c>
      <c r="AI576" s="27">
        <f t="shared" si="278"/>
        <v>0</v>
      </c>
      <c r="AJ576" s="27">
        <f t="shared" si="279"/>
        <v>0</v>
      </c>
      <c r="AK576" s="26">
        <f>SUM(Tabela4[[#This Row],[1º ano  LP]:[Questionário Contextual Estudante]])</f>
        <v>1300</v>
      </c>
      <c r="AM576">
        <f>IFERROR(IF(VLOOKUP(Tabela4[[#This Row],[Designação]],BW:BX,2,0)="SIM",SUM(AR576:AU576)+(4*(SUM(BH576:BK576))),0),0)</f>
        <v>0</v>
      </c>
      <c r="AN576">
        <f>IFERROR(IF(VLOOKUP(Tabela4[[#This Row],[Designação]],BW:BX,2,0)="SIM",SUM(AV576:BC576)+(4*(SUM(BL576:BS576))),0),0)</f>
        <v>0</v>
      </c>
      <c r="AO576">
        <f>IFERROR(VLOOKUP(Tabela4[[#This Row],[Designação]],BW:BX,2,0),0)</f>
        <v>0</v>
      </c>
      <c r="AP576" t="str">
        <f>IF(Tabela4[[#This Row],[Designação]]=AQ576,"SIM","NÃO")</f>
        <v>SIM</v>
      </c>
      <c r="AQ576" s="38">
        <v>716503</v>
      </c>
      <c r="AR576">
        <v>93</v>
      </c>
      <c r="AS576">
        <v>92</v>
      </c>
      <c r="AT576">
        <v>84</v>
      </c>
      <c r="AU576">
        <v>90</v>
      </c>
      <c r="AV576">
        <v>107</v>
      </c>
      <c r="AW576">
        <v>94</v>
      </c>
      <c r="BD576">
        <v>560</v>
      </c>
      <c r="BF576" t="str">
        <f t="shared" si="280"/>
        <v>sim</v>
      </c>
      <c r="BG576" s="38">
        <v>716503</v>
      </c>
      <c r="BH576">
        <v>3</v>
      </c>
      <c r="BI576">
        <v>3</v>
      </c>
      <c r="BJ576">
        <v>3</v>
      </c>
      <c r="BK576">
        <v>3</v>
      </c>
      <c r="BL576">
        <v>3</v>
      </c>
      <c r="BM576">
        <v>3</v>
      </c>
      <c r="BT576">
        <v>18</v>
      </c>
    </row>
    <row r="577" spans="2:72" x14ac:dyDescent="0.25">
      <c r="B577" s="22">
        <v>7</v>
      </c>
      <c r="C577" s="23">
        <v>724001</v>
      </c>
      <c r="D577" s="24" t="s">
        <v>610</v>
      </c>
      <c r="E577" s="25">
        <f t="shared" si="250"/>
        <v>82</v>
      </c>
      <c r="F577" s="25">
        <f>Tabela4[[#This Row],[1º ano  LP]]</f>
        <v>82</v>
      </c>
      <c r="G577" s="27">
        <f t="shared" si="251"/>
        <v>6</v>
      </c>
      <c r="H577" s="27">
        <f>Tabela4[[#This Row],[1º ano - APLICADOR LP]]</f>
        <v>6</v>
      </c>
      <c r="I577" s="25">
        <f t="shared" si="252"/>
        <v>81</v>
      </c>
      <c r="J577" s="25">
        <f t="shared" si="253"/>
        <v>81</v>
      </c>
      <c r="K577" s="27">
        <f t="shared" si="254"/>
        <v>6</v>
      </c>
      <c r="L577" s="27">
        <f t="shared" si="255"/>
        <v>6</v>
      </c>
      <c r="M577" s="25">
        <f t="shared" si="256"/>
        <v>107</v>
      </c>
      <c r="N577" s="25">
        <f t="shared" si="257"/>
        <v>107</v>
      </c>
      <c r="O577" s="27">
        <f t="shared" si="258"/>
        <v>8</v>
      </c>
      <c r="P577" s="27">
        <f t="shared" si="259"/>
        <v>8</v>
      </c>
      <c r="Q577" s="25">
        <f t="shared" si="260"/>
        <v>0</v>
      </c>
      <c r="R577" s="25">
        <f t="shared" si="261"/>
        <v>0</v>
      </c>
      <c r="S577" s="25">
        <f t="shared" si="262"/>
        <v>0</v>
      </c>
      <c r="T577" s="25">
        <f t="shared" si="263"/>
        <v>0</v>
      </c>
      <c r="U577" s="25">
        <f t="shared" si="264"/>
        <v>0</v>
      </c>
      <c r="V577" s="25">
        <f t="shared" si="265"/>
        <v>0</v>
      </c>
      <c r="W577" s="25">
        <f t="shared" si="266"/>
        <v>0</v>
      </c>
      <c r="X577" s="25">
        <f t="shared" si="267"/>
        <v>0</v>
      </c>
      <c r="Y577" s="25">
        <f t="shared" si="268"/>
        <v>0</v>
      </c>
      <c r="Z577" s="25">
        <f t="shared" si="269"/>
        <v>0</v>
      </c>
      <c r="AA577" s="25">
        <f t="shared" si="270"/>
        <v>0</v>
      </c>
      <c r="AB577" s="25">
        <f t="shared" si="271"/>
        <v>0</v>
      </c>
      <c r="AC577" s="25">
        <f t="shared" si="272"/>
        <v>0</v>
      </c>
      <c r="AD577" s="25">
        <f t="shared" si="273"/>
        <v>0</v>
      </c>
      <c r="AE577" s="25">
        <f t="shared" si="274"/>
        <v>0</v>
      </c>
      <c r="AF577" s="27">
        <f t="shared" si="275"/>
        <v>0</v>
      </c>
      <c r="AG577" s="27">
        <f t="shared" si="276"/>
        <v>0</v>
      </c>
      <c r="AH577" s="27">
        <f t="shared" si="277"/>
        <v>0</v>
      </c>
      <c r="AI577" s="27">
        <f t="shared" si="278"/>
        <v>0</v>
      </c>
      <c r="AJ577" s="27">
        <f t="shared" si="279"/>
        <v>0</v>
      </c>
      <c r="AK577" s="26">
        <f>SUM(Tabela4[[#This Row],[1º ano  LP]:[Questionário Contextual Estudante]])</f>
        <v>580</v>
      </c>
      <c r="AM577">
        <f>IFERROR(IF(VLOOKUP(Tabela4[[#This Row],[Designação]],BW:BX,2,0)="SIM",SUM(AR577:AU577)+(4*(SUM(BH577:BK577))),0),0)</f>
        <v>0</v>
      </c>
      <c r="AN577">
        <f>IFERROR(IF(VLOOKUP(Tabela4[[#This Row],[Designação]],BW:BX,2,0)="SIM",SUM(AV577:BC577)+(4*(SUM(BL577:BS577))),0),0)</f>
        <v>0</v>
      </c>
      <c r="AO577">
        <f>IFERROR(VLOOKUP(Tabela4[[#This Row],[Designação]],BW:BX,2,0),0)</f>
        <v>0</v>
      </c>
      <c r="AP577" t="str">
        <f>IF(Tabela4[[#This Row],[Designação]]=AQ577,"SIM","NÃO")</f>
        <v>SIM</v>
      </c>
      <c r="AQ577" s="38">
        <v>724001</v>
      </c>
      <c r="AR577">
        <v>70</v>
      </c>
      <c r="AS577">
        <v>69</v>
      </c>
      <c r="AT577">
        <v>91</v>
      </c>
      <c r="BD577">
        <v>230</v>
      </c>
      <c r="BF577" t="str">
        <f t="shared" si="280"/>
        <v>sim</v>
      </c>
      <c r="BG577" s="38">
        <v>724001</v>
      </c>
      <c r="BH577">
        <v>3</v>
      </c>
      <c r="BI577">
        <v>3</v>
      </c>
      <c r="BJ577">
        <v>4</v>
      </c>
      <c r="BT577">
        <v>10</v>
      </c>
    </row>
    <row r="578" spans="2:72" x14ac:dyDescent="0.25">
      <c r="B578" s="22">
        <v>7</v>
      </c>
      <c r="C578" s="23">
        <v>724002</v>
      </c>
      <c r="D578" s="24" t="s">
        <v>611</v>
      </c>
      <c r="E578" s="25">
        <f t="shared" si="250"/>
        <v>31</v>
      </c>
      <c r="F578" s="25">
        <f>Tabela4[[#This Row],[1º ano  LP]]</f>
        <v>31</v>
      </c>
      <c r="G578" s="27">
        <f t="shared" si="251"/>
        <v>2</v>
      </c>
      <c r="H578" s="27">
        <f>Tabela4[[#This Row],[1º ano - APLICADOR LP]]</f>
        <v>2</v>
      </c>
      <c r="I578" s="25">
        <f t="shared" si="252"/>
        <v>37</v>
      </c>
      <c r="J578" s="25">
        <f t="shared" si="253"/>
        <v>37</v>
      </c>
      <c r="K578" s="27">
        <f t="shared" si="254"/>
        <v>2</v>
      </c>
      <c r="L578" s="27">
        <f t="shared" si="255"/>
        <v>2</v>
      </c>
      <c r="M578" s="25">
        <f t="shared" si="256"/>
        <v>34</v>
      </c>
      <c r="N578" s="25">
        <f t="shared" si="257"/>
        <v>34</v>
      </c>
      <c r="O578" s="27">
        <f t="shared" si="258"/>
        <v>2</v>
      </c>
      <c r="P578" s="27">
        <f t="shared" si="259"/>
        <v>2</v>
      </c>
      <c r="Q578" s="25">
        <f t="shared" si="260"/>
        <v>36</v>
      </c>
      <c r="R578" s="25">
        <f t="shared" si="261"/>
        <v>36</v>
      </c>
      <c r="S578" s="25">
        <f t="shared" si="262"/>
        <v>169</v>
      </c>
      <c r="T578" s="25">
        <f t="shared" si="263"/>
        <v>169</v>
      </c>
      <c r="U578" s="25">
        <f t="shared" si="264"/>
        <v>74</v>
      </c>
      <c r="V578" s="25">
        <f t="shared" si="265"/>
        <v>74</v>
      </c>
      <c r="W578" s="25">
        <f t="shared" si="266"/>
        <v>0</v>
      </c>
      <c r="X578" s="25">
        <f t="shared" si="267"/>
        <v>0</v>
      </c>
      <c r="Y578" s="25">
        <f t="shared" si="268"/>
        <v>0</v>
      </c>
      <c r="Z578" s="25">
        <f t="shared" si="269"/>
        <v>0</v>
      </c>
      <c r="AA578" s="25">
        <f t="shared" si="270"/>
        <v>0</v>
      </c>
      <c r="AB578" s="25">
        <f t="shared" si="271"/>
        <v>0</v>
      </c>
      <c r="AC578" s="25">
        <f t="shared" si="272"/>
        <v>0</v>
      </c>
      <c r="AD578" s="25">
        <f t="shared" si="273"/>
        <v>0</v>
      </c>
      <c r="AE578" s="25">
        <f t="shared" si="274"/>
        <v>0</v>
      </c>
      <c r="AF578" s="27">
        <f t="shared" si="275"/>
        <v>0</v>
      </c>
      <c r="AG578" s="27">
        <f t="shared" si="276"/>
        <v>0</v>
      </c>
      <c r="AH578" s="27">
        <f t="shared" si="277"/>
        <v>0</v>
      </c>
      <c r="AI578" s="27">
        <f t="shared" si="278"/>
        <v>0</v>
      </c>
      <c r="AJ578" s="27">
        <f t="shared" si="279"/>
        <v>0</v>
      </c>
      <c r="AK578" s="26">
        <f>SUM(Tabela4[[#This Row],[1º ano  LP]:[Questionário Contextual Estudante]])</f>
        <v>774</v>
      </c>
      <c r="AM578">
        <f>IFERROR(IF(VLOOKUP(Tabela4[[#This Row],[Designação]],BW:BX,2,0)="SIM",SUM(AR578:AU578)+(4*(SUM(BH578:BK578))),0),0)</f>
        <v>0</v>
      </c>
      <c r="AN578">
        <f>IFERROR(IF(VLOOKUP(Tabela4[[#This Row],[Designação]],BW:BX,2,0)="SIM",SUM(AV578:BC578)+(4*(SUM(BL578:BS578))),0),0)</f>
        <v>0</v>
      </c>
      <c r="AO578">
        <f>IFERROR(VLOOKUP(Tabela4[[#This Row],[Designação]],BW:BX,2,0),0)</f>
        <v>0</v>
      </c>
      <c r="AP578" t="str">
        <f>IF(Tabela4[[#This Row],[Designação]]=AQ578,"SIM","NÃO")</f>
        <v>SIM</v>
      </c>
      <c r="AQ578" s="38">
        <v>724002</v>
      </c>
      <c r="AR578">
        <v>27</v>
      </c>
      <c r="AS578">
        <v>33</v>
      </c>
      <c r="AT578">
        <v>30</v>
      </c>
      <c r="AU578">
        <v>32</v>
      </c>
      <c r="AV578">
        <v>149</v>
      </c>
      <c r="AW578">
        <v>66</v>
      </c>
      <c r="BD578">
        <v>337</v>
      </c>
      <c r="BF578" t="str">
        <f t="shared" si="280"/>
        <v>sim</v>
      </c>
      <c r="BG578" s="38">
        <v>724002</v>
      </c>
      <c r="BH578">
        <v>1</v>
      </c>
      <c r="BI578">
        <v>1</v>
      </c>
      <c r="BJ578">
        <v>1</v>
      </c>
      <c r="BK578">
        <v>1</v>
      </c>
      <c r="BL578">
        <v>5</v>
      </c>
      <c r="BM578">
        <v>2</v>
      </c>
      <c r="BT578">
        <v>11</v>
      </c>
    </row>
    <row r="579" spans="2:72" x14ac:dyDescent="0.25">
      <c r="B579" s="22">
        <v>7</v>
      </c>
      <c r="C579" s="23">
        <v>724003</v>
      </c>
      <c r="D579" s="24" t="s">
        <v>612</v>
      </c>
      <c r="E579" s="25">
        <f t="shared" si="250"/>
        <v>67</v>
      </c>
      <c r="F579" s="25">
        <f>Tabela4[[#This Row],[1º ano  LP]]</f>
        <v>67</v>
      </c>
      <c r="G579" s="27">
        <f t="shared" si="251"/>
        <v>4</v>
      </c>
      <c r="H579" s="27">
        <f>Tabela4[[#This Row],[1º ano - APLICADOR LP]]</f>
        <v>4</v>
      </c>
      <c r="I579" s="25">
        <f t="shared" si="252"/>
        <v>72</v>
      </c>
      <c r="J579" s="25">
        <f t="shared" si="253"/>
        <v>72</v>
      </c>
      <c r="K579" s="27">
        <f t="shared" si="254"/>
        <v>4</v>
      </c>
      <c r="L579" s="27">
        <f t="shared" si="255"/>
        <v>4</v>
      </c>
      <c r="M579" s="25">
        <f t="shared" si="256"/>
        <v>69</v>
      </c>
      <c r="N579" s="25">
        <f t="shared" si="257"/>
        <v>69</v>
      </c>
      <c r="O579" s="27">
        <f t="shared" si="258"/>
        <v>4</v>
      </c>
      <c r="P579" s="27">
        <f t="shared" si="259"/>
        <v>4</v>
      </c>
      <c r="Q579" s="25">
        <f t="shared" si="260"/>
        <v>77</v>
      </c>
      <c r="R579" s="25">
        <f t="shared" si="261"/>
        <v>77</v>
      </c>
      <c r="S579" s="25">
        <f t="shared" si="262"/>
        <v>75</v>
      </c>
      <c r="T579" s="25">
        <f t="shared" si="263"/>
        <v>75</v>
      </c>
      <c r="U579" s="25">
        <f t="shared" si="264"/>
        <v>0</v>
      </c>
      <c r="V579" s="25">
        <f t="shared" si="265"/>
        <v>0</v>
      </c>
      <c r="W579" s="25">
        <f t="shared" si="266"/>
        <v>0</v>
      </c>
      <c r="X579" s="25">
        <f t="shared" si="267"/>
        <v>0</v>
      </c>
      <c r="Y579" s="25">
        <f t="shared" si="268"/>
        <v>0</v>
      </c>
      <c r="Z579" s="25">
        <f t="shared" si="269"/>
        <v>0</v>
      </c>
      <c r="AA579" s="25">
        <f t="shared" si="270"/>
        <v>0</v>
      </c>
      <c r="AB579" s="25">
        <f t="shared" si="271"/>
        <v>0</v>
      </c>
      <c r="AC579" s="25">
        <f t="shared" si="272"/>
        <v>0</v>
      </c>
      <c r="AD579" s="25">
        <f t="shared" si="273"/>
        <v>0</v>
      </c>
      <c r="AE579" s="25">
        <f t="shared" si="274"/>
        <v>0</v>
      </c>
      <c r="AF579" s="27">
        <f t="shared" si="275"/>
        <v>0</v>
      </c>
      <c r="AG579" s="27">
        <f t="shared" si="276"/>
        <v>0</v>
      </c>
      <c r="AH579" s="27">
        <f t="shared" si="277"/>
        <v>0</v>
      </c>
      <c r="AI579" s="27">
        <f t="shared" si="278"/>
        <v>0</v>
      </c>
      <c r="AJ579" s="27">
        <f t="shared" si="279"/>
        <v>0</v>
      </c>
      <c r="AK579" s="26">
        <f>SUM(Tabela4[[#This Row],[1º ano  LP]:[Questionário Contextual Estudante]])</f>
        <v>744</v>
      </c>
      <c r="AM579">
        <f>IFERROR(IF(VLOOKUP(Tabela4[[#This Row],[Designação]],BW:BX,2,0)="SIM",SUM(AR579:AU579)+(4*(SUM(BH579:BK579))),0),0)</f>
        <v>0</v>
      </c>
      <c r="AN579">
        <f>IFERROR(IF(VLOOKUP(Tabela4[[#This Row],[Designação]],BW:BX,2,0)="SIM",SUM(AV579:BC579)+(4*(SUM(BL579:BS579))),0),0)</f>
        <v>0</v>
      </c>
      <c r="AO579">
        <f>IFERROR(VLOOKUP(Tabela4[[#This Row],[Designação]],BW:BX,2,0),0)</f>
        <v>0</v>
      </c>
      <c r="AP579" t="str">
        <f>IF(Tabela4[[#This Row],[Designação]]=AQ579,"SIM","NÃO")</f>
        <v>SIM</v>
      </c>
      <c r="AQ579" s="38">
        <v>724003</v>
      </c>
      <c r="AR579">
        <v>59</v>
      </c>
      <c r="AS579">
        <v>64</v>
      </c>
      <c r="AT579">
        <v>61</v>
      </c>
      <c r="AU579">
        <v>69</v>
      </c>
      <c r="AV579">
        <v>67</v>
      </c>
      <c r="BD579">
        <v>320</v>
      </c>
      <c r="BF579" t="str">
        <f t="shared" si="280"/>
        <v>sim</v>
      </c>
      <c r="BG579" s="38">
        <v>724003</v>
      </c>
      <c r="BH579">
        <v>2</v>
      </c>
      <c r="BI579">
        <v>2</v>
      </c>
      <c r="BJ579">
        <v>2</v>
      </c>
      <c r="BK579">
        <v>2</v>
      </c>
      <c r="BL579">
        <v>2</v>
      </c>
      <c r="BT579">
        <v>10</v>
      </c>
    </row>
    <row r="580" spans="2:72" x14ac:dyDescent="0.25">
      <c r="B580" s="22">
        <v>7</v>
      </c>
      <c r="C580" s="23">
        <v>724004</v>
      </c>
      <c r="D580" s="24" t="s">
        <v>613</v>
      </c>
      <c r="E580" s="25">
        <f t="shared" si="250"/>
        <v>0</v>
      </c>
      <c r="F580" s="25">
        <f>Tabela4[[#This Row],[1º ano  LP]]</f>
        <v>0</v>
      </c>
      <c r="G580" s="27">
        <f t="shared" si="251"/>
        <v>0</v>
      </c>
      <c r="H580" s="27">
        <f>Tabela4[[#This Row],[1º ano - APLICADOR LP]]</f>
        <v>0</v>
      </c>
      <c r="I580" s="25">
        <f t="shared" si="252"/>
        <v>0</v>
      </c>
      <c r="J580" s="25">
        <f t="shared" si="253"/>
        <v>0</v>
      </c>
      <c r="K580" s="27">
        <f t="shared" si="254"/>
        <v>0</v>
      </c>
      <c r="L580" s="27">
        <f t="shared" si="255"/>
        <v>0</v>
      </c>
      <c r="M580" s="25">
        <f t="shared" si="256"/>
        <v>0</v>
      </c>
      <c r="N580" s="25">
        <f t="shared" si="257"/>
        <v>0</v>
      </c>
      <c r="O580" s="27">
        <f t="shared" si="258"/>
        <v>0</v>
      </c>
      <c r="P580" s="27">
        <f t="shared" si="259"/>
        <v>0</v>
      </c>
      <c r="Q580" s="25">
        <f t="shared" si="260"/>
        <v>0</v>
      </c>
      <c r="R580" s="25">
        <f t="shared" si="261"/>
        <v>0</v>
      </c>
      <c r="S580" s="25">
        <f t="shared" si="262"/>
        <v>0</v>
      </c>
      <c r="T580" s="25">
        <f t="shared" si="263"/>
        <v>0</v>
      </c>
      <c r="U580" s="25">
        <f t="shared" si="264"/>
        <v>0</v>
      </c>
      <c r="V580" s="25">
        <f t="shared" si="265"/>
        <v>0</v>
      </c>
      <c r="W580" s="25">
        <f t="shared" si="266"/>
        <v>43</v>
      </c>
      <c r="X580" s="25">
        <f t="shared" si="267"/>
        <v>43</v>
      </c>
      <c r="Y580" s="25">
        <f t="shared" si="268"/>
        <v>127</v>
      </c>
      <c r="Z580" s="25">
        <f t="shared" si="269"/>
        <v>127</v>
      </c>
      <c r="AA580" s="25">
        <f t="shared" si="270"/>
        <v>86</v>
      </c>
      <c r="AB580" s="25">
        <f t="shared" si="271"/>
        <v>86</v>
      </c>
      <c r="AC580" s="25">
        <f t="shared" si="272"/>
        <v>0</v>
      </c>
      <c r="AD580" s="25">
        <f t="shared" si="273"/>
        <v>0</v>
      </c>
      <c r="AE580" s="25">
        <f t="shared" si="274"/>
        <v>0</v>
      </c>
      <c r="AF580" s="27">
        <f t="shared" si="275"/>
        <v>0</v>
      </c>
      <c r="AG580" s="27">
        <f t="shared" si="276"/>
        <v>0</v>
      </c>
      <c r="AH580" s="27">
        <f t="shared" si="277"/>
        <v>0</v>
      </c>
      <c r="AI580" s="27">
        <f t="shared" si="278"/>
        <v>0</v>
      </c>
      <c r="AJ580" s="27">
        <f t="shared" si="279"/>
        <v>256</v>
      </c>
      <c r="AK580" s="26">
        <f>SUM(Tabela4[[#This Row],[1º ano  LP]:[Questionário Contextual Estudante]])</f>
        <v>768</v>
      </c>
      <c r="AM580">
        <f>IFERROR(IF(VLOOKUP(Tabela4[[#This Row],[Designação]],BW:BX,2,0)="SIM",SUM(AR580:AU580)+(4*(SUM(BH580:BK580))),0),0)</f>
        <v>0</v>
      </c>
      <c r="AN580">
        <f>IFERROR(IF(VLOOKUP(Tabela4[[#This Row],[Designação]],BW:BX,2,0)="SIM",SUM(AV580:BC580)+(4*(SUM(BL580:BS580))),0),0)</f>
        <v>256</v>
      </c>
      <c r="AO580" t="str">
        <f>IFERROR(VLOOKUP(Tabela4[[#This Row],[Designação]],BW:BX,2,0),0)</f>
        <v>SIM</v>
      </c>
      <c r="AP580" t="str">
        <f>IF(Tabela4[[#This Row],[Designação]]=AQ580,"SIM","NÃO")</f>
        <v>SIM</v>
      </c>
      <c r="AQ580" s="38">
        <v>724004</v>
      </c>
      <c r="AX580">
        <v>39</v>
      </c>
      <c r="AY580">
        <v>115</v>
      </c>
      <c r="AZ580">
        <v>78</v>
      </c>
      <c r="BD580">
        <v>232</v>
      </c>
      <c r="BF580" t="str">
        <f t="shared" si="280"/>
        <v>sim</v>
      </c>
      <c r="BG580" s="38">
        <v>724004</v>
      </c>
      <c r="BN580">
        <v>1</v>
      </c>
      <c r="BO580">
        <v>3</v>
      </c>
      <c r="BP580">
        <v>2</v>
      </c>
      <c r="BT580">
        <v>6</v>
      </c>
    </row>
    <row r="581" spans="2:72" x14ac:dyDescent="0.25">
      <c r="B581" s="22">
        <v>7</v>
      </c>
      <c r="C581" s="23">
        <v>724005</v>
      </c>
      <c r="D581" s="24" t="s">
        <v>614</v>
      </c>
      <c r="E581" s="25">
        <f t="shared" si="250"/>
        <v>127</v>
      </c>
      <c r="F581" s="25">
        <f>Tabela4[[#This Row],[1º ano  LP]]</f>
        <v>127</v>
      </c>
      <c r="G581" s="27">
        <f t="shared" si="251"/>
        <v>8</v>
      </c>
      <c r="H581" s="27">
        <f>Tabela4[[#This Row],[1º ano - APLICADOR LP]]</f>
        <v>8</v>
      </c>
      <c r="I581" s="25">
        <f t="shared" si="252"/>
        <v>100</v>
      </c>
      <c r="J581" s="25">
        <f t="shared" si="253"/>
        <v>100</v>
      </c>
      <c r="K581" s="27">
        <f t="shared" si="254"/>
        <v>6</v>
      </c>
      <c r="L581" s="27">
        <f t="shared" si="255"/>
        <v>6</v>
      </c>
      <c r="M581" s="25">
        <f t="shared" si="256"/>
        <v>131</v>
      </c>
      <c r="N581" s="25">
        <f t="shared" si="257"/>
        <v>131</v>
      </c>
      <c r="O581" s="27">
        <f t="shared" si="258"/>
        <v>8</v>
      </c>
      <c r="P581" s="27">
        <f t="shared" si="259"/>
        <v>8</v>
      </c>
      <c r="Q581" s="25">
        <f t="shared" si="260"/>
        <v>91</v>
      </c>
      <c r="R581" s="25">
        <f t="shared" si="261"/>
        <v>91</v>
      </c>
      <c r="S581" s="25">
        <f t="shared" si="262"/>
        <v>200</v>
      </c>
      <c r="T581" s="25">
        <f t="shared" si="263"/>
        <v>200</v>
      </c>
      <c r="U581" s="25">
        <f t="shared" si="264"/>
        <v>109</v>
      </c>
      <c r="V581" s="25">
        <f t="shared" si="265"/>
        <v>109</v>
      </c>
      <c r="W581" s="25">
        <f t="shared" si="266"/>
        <v>0</v>
      </c>
      <c r="X581" s="25">
        <f t="shared" si="267"/>
        <v>0</v>
      </c>
      <c r="Y581" s="25">
        <f t="shared" si="268"/>
        <v>0</v>
      </c>
      <c r="Z581" s="25">
        <f t="shared" si="269"/>
        <v>0</v>
      </c>
      <c r="AA581" s="25">
        <f t="shared" si="270"/>
        <v>0</v>
      </c>
      <c r="AB581" s="25">
        <f t="shared" si="271"/>
        <v>0</v>
      </c>
      <c r="AC581" s="25">
        <f t="shared" si="272"/>
        <v>0</v>
      </c>
      <c r="AD581" s="25">
        <f t="shared" si="273"/>
        <v>0</v>
      </c>
      <c r="AE581" s="25">
        <f t="shared" si="274"/>
        <v>0</v>
      </c>
      <c r="AF581" s="27">
        <f t="shared" si="275"/>
        <v>0</v>
      </c>
      <c r="AG581" s="27">
        <f t="shared" si="276"/>
        <v>0</v>
      </c>
      <c r="AH581" s="27">
        <f t="shared" si="277"/>
        <v>0</v>
      </c>
      <c r="AI581" s="27">
        <f t="shared" si="278"/>
        <v>0</v>
      </c>
      <c r="AJ581" s="27">
        <f t="shared" si="279"/>
        <v>0</v>
      </c>
      <c r="AK581" s="26">
        <f>SUM(Tabela4[[#This Row],[1º ano  LP]:[Questionário Contextual Estudante]])</f>
        <v>1560</v>
      </c>
      <c r="AM581">
        <f>IFERROR(IF(VLOOKUP(Tabela4[[#This Row],[Designação]],BW:BX,2,0)="SIM",SUM(AR581:AU581)+(4*(SUM(BH581:BK581))),0),0)</f>
        <v>0</v>
      </c>
      <c r="AN581">
        <f>IFERROR(IF(VLOOKUP(Tabela4[[#This Row],[Designação]],BW:BX,2,0)="SIM",SUM(AV581:BC581)+(4*(SUM(BL581:BS581))),0),0)</f>
        <v>0</v>
      </c>
      <c r="AO581">
        <f>IFERROR(VLOOKUP(Tabela4[[#This Row],[Designação]],BW:BX,2,0),0)</f>
        <v>0</v>
      </c>
      <c r="AP581" t="str">
        <f>IF(Tabela4[[#This Row],[Designação]]=AQ581,"SIM","NÃO")</f>
        <v>SIM</v>
      </c>
      <c r="AQ581" s="38">
        <v>724005</v>
      </c>
      <c r="AR581">
        <v>111</v>
      </c>
      <c r="AS581">
        <v>88</v>
      </c>
      <c r="AT581">
        <v>115</v>
      </c>
      <c r="AU581">
        <v>79</v>
      </c>
      <c r="AV581">
        <v>176</v>
      </c>
      <c r="AW581">
        <v>97</v>
      </c>
      <c r="BD581">
        <v>666</v>
      </c>
      <c r="BF581" t="str">
        <f t="shared" si="280"/>
        <v>sim</v>
      </c>
      <c r="BG581" s="38">
        <v>724005</v>
      </c>
      <c r="BH581">
        <v>4</v>
      </c>
      <c r="BI581">
        <v>3</v>
      </c>
      <c r="BJ581">
        <v>4</v>
      </c>
      <c r="BK581">
        <v>3</v>
      </c>
      <c r="BL581">
        <v>6</v>
      </c>
      <c r="BM581">
        <v>3</v>
      </c>
      <c r="BT581">
        <v>23</v>
      </c>
    </row>
    <row r="582" spans="2:72" x14ac:dyDescent="0.25">
      <c r="B582" s="22">
        <v>7</v>
      </c>
      <c r="C582" s="23">
        <v>724006</v>
      </c>
      <c r="D582" s="24" t="s">
        <v>615</v>
      </c>
      <c r="E582" s="25">
        <f t="shared" si="250"/>
        <v>0</v>
      </c>
      <c r="F582" s="25">
        <f>Tabela4[[#This Row],[1º ano  LP]]</f>
        <v>0</v>
      </c>
      <c r="G582" s="27">
        <f t="shared" si="251"/>
        <v>0</v>
      </c>
      <c r="H582" s="27">
        <f>Tabela4[[#This Row],[1º ano - APLICADOR LP]]</f>
        <v>0</v>
      </c>
      <c r="I582" s="25">
        <f t="shared" si="252"/>
        <v>0</v>
      </c>
      <c r="J582" s="25">
        <f t="shared" si="253"/>
        <v>0</v>
      </c>
      <c r="K582" s="27">
        <f t="shared" si="254"/>
        <v>0</v>
      </c>
      <c r="L582" s="27">
        <f t="shared" si="255"/>
        <v>0</v>
      </c>
      <c r="M582" s="25">
        <f t="shared" si="256"/>
        <v>0</v>
      </c>
      <c r="N582" s="25">
        <f t="shared" si="257"/>
        <v>0</v>
      </c>
      <c r="O582" s="27">
        <f t="shared" si="258"/>
        <v>0</v>
      </c>
      <c r="P582" s="27">
        <f t="shared" si="259"/>
        <v>0</v>
      </c>
      <c r="Q582" s="25">
        <f t="shared" si="260"/>
        <v>0</v>
      </c>
      <c r="R582" s="25">
        <f t="shared" si="261"/>
        <v>0</v>
      </c>
      <c r="S582" s="25">
        <f t="shared" si="262"/>
        <v>0</v>
      </c>
      <c r="T582" s="25">
        <f t="shared" si="263"/>
        <v>0</v>
      </c>
      <c r="U582" s="25">
        <f t="shared" si="264"/>
        <v>0</v>
      </c>
      <c r="V582" s="25">
        <f t="shared" si="265"/>
        <v>0</v>
      </c>
      <c r="W582" s="25">
        <f t="shared" si="266"/>
        <v>325</v>
      </c>
      <c r="X582" s="25">
        <f t="shared" si="267"/>
        <v>325</v>
      </c>
      <c r="Y582" s="25">
        <f t="shared" si="268"/>
        <v>206</v>
      </c>
      <c r="Z582" s="25">
        <f t="shared" si="269"/>
        <v>206</v>
      </c>
      <c r="AA582" s="25">
        <f t="shared" si="270"/>
        <v>183</v>
      </c>
      <c r="AB582" s="25">
        <f t="shared" si="271"/>
        <v>183</v>
      </c>
      <c r="AC582" s="25">
        <f t="shared" si="272"/>
        <v>0</v>
      </c>
      <c r="AD582" s="25">
        <f t="shared" si="273"/>
        <v>0</v>
      </c>
      <c r="AE582" s="25">
        <f t="shared" si="274"/>
        <v>0</v>
      </c>
      <c r="AF582" s="27">
        <f t="shared" si="275"/>
        <v>0</v>
      </c>
      <c r="AG582" s="27">
        <f t="shared" si="276"/>
        <v>0</v>
      </c>
      <c r="AH582" s="27">
        <f t="shared" si="277"/>
        <v>0</v>
      </c>
      <c r="AI582" s="27">
        <f t="shared" si="278"/>
        <v>0</v>
      </c>
      <c r="AJ582" s="27">
        <f t="shared" si="279"/>
        <v>0</v>
      </c>
      <c r="AK582" s="26">
        <f>SUM(Tabela4[[#This Row],[1º ano  LP]:[Questionário Contextual Estudante]])</f>
        <v>1428</v>
      </c>
      <c r="AM582">
        <f>IFERROR(IF(VLOOKUP(Tabela4[[#This Row],[Designação]],BW:BX,2,0)="SIM",SUM(AR582:AU582)+(4*(SUM(BH582:BK582))),0),0)</f>
        <v>0</v>
      </c>
      <c r="AN582">
        <f>IFERROR(IF(VLOOKUP(Tabela4[[#This Row],[Designação]],BW:BX,2,0)="SIM",SUM(AV582:BC582)+(4*(SUM(BL582:BS582))),0),0)</f>
        <v>0</v>
      </c>
      <c r="AO582">
        <f>IFERROR(VLOOKUP(Tabela4[[#This Row],[Designação]],BW:BX,2,0),0)</f>
        <v>0</v>
      </c>
      <c r="AP582" t="str">
        <f>IF(Tabela4[[#This Row],[Designação]]=AQ582,"SIM","NÃO")</f>
        <v>SIM</v>
      </c>
      <c r="AQ582" s="38">
        <v>724006</v>
      </c>
      <c r="AX582">
        <v>297</v>
      </c>
      <c r="AY582">
        <v>186</v>
      </c>
      <c r="AZ582">
        <v>167</v>
      </c>
      <c r="BD582">
        <v>650</v>
      </c>
      <c r="BF582" t="str">
        <f t="shared" si="280"/>
        <v>sim</v>
      </c>
      <c r="BG582" s="38">
        <v>724006</v>
      </c>
      <c r="BN582">
        <v>7</v>
      </c>
      <c r="BO582">
        <v>5</v>
      </c>
      <c r="BP582">
        <v>4</v>
      </c>
      <c r="BT582">
        <v>16</v>
      </c>
    </row>
    <row r="583" spans="2:72" x14ac:dyDescent="0.25">
      <c r="B583" s="22">
        <v>7</v>
      </c>
      <c r="C583" s="23">
        <v>724007</v>
      </c>
      <c r="D583" s="24" t="s">
        <v>616</v>
      </c>
      <c r="E583" s="25">
        <f t="shared" si="250"/>
        <v>67</v>
      </c>
      <c r="F583" s="25">
        <f>Tabela4[[#This Row],[1º ano  LP]]</f>
        <v>67</v>
      </c>
      <c r="G583" s="27">
        <f t="shared" si="251"/>
        <v>4</v>
      </c>
      <c r="H583" s="27">
        <f>Tabela4[[#This Row],[1º ano - APLICADOR LP]]</f>
        <v>4</v>
      </c>
      <c r="I583" s="25">
        <f t="shared" si="252"/>
        <v>107</v>
      </c>
      <c r="J583" s="25">
        <f t="shared" si="253"/>
        <v>107</v>
      </c>
      <c r="K583" s="27">
        <f t="shared" si="254"/>
        <v>6</v>
      </c>
      <c r="L583" s="27">
        <f t="shared" si="255"/>
        <v>6</v>
      </c>
      <c r="M583" s="25">
        <f t="shared" si="256"/>
        <v>103</v>
      </c>
      <c r="N583" s="25">
        <f t="shared" si="257"/>
        <v>103</v>
      </c>
      <c r="O583" s="27">
        <f t="shared" si="258"/>
        <v>6</v>
      </c>
      <c r="P583" s="27">
        <f t="shared" si="259"/>
        <v>6</v>
      </c>
      <c r="Q583" s="25">
        <f t="shared" si="260"/>
        <v>107</v>
      </c>
      <c r="R583" s="25">
        <f t="shared" si="261"/>
        <v>107</v>
      </c>
      <c r="S583" s="25">
        <f t="shared" si="262"/>
        <v>153</v>
      </c>
      <c r="T583" s="25">
        <f t="shared" si="263"/>
        <v>153</v>
      </c>
      <c r="U583" s="25">
        <f t="shared" si="264"/>
        <v>0</v>
      </c>
      <c r="V583" s="25">
        <f t="shared" si="265"/>
        <v>0</v>
      </c>
      <c r="W583" s="25">
        <f t="shared" si="266"/>
        <v>0</v>
      </c>
      <c r="X583" s="25">
        <f t="shared" si="267"/>
        <v>0</v>
      </c>
      <c r="Y583" s="25">
        <f t="shared" si="268"/>
        <v>0</v>
      </c>
      <c r="Z583" s="25">
        <f t="shared" si="269"/>
        <v>0</v>
      </c>
      <c r="AA583" s="25">
        <f t="shared" si="270"/>
        <v>0</v>
      </c>
      <c r="AB583" s="25">
        <f t="shared" si="271"/>
        <v>0</v>
      </c>
      <c r="AC583" s="25">
        <f t="shared" si="272"/>
        <v>0</v>
      </c>
      <c r="AD583" s="25">
        <f t="shared" si="273"/>
        <v>0</v>
      </c>
      <c r="AE583" s="25">
        <f t="shared" si="274"/>
        <v>0</v>
      </c>
      <c r="AF583" s="27">
        <f t="shared" si="275"/>
        <v>0</v>
      </c>
      <c r="AG583" s="27">
        <f t="shared" si="276"/>
        <v>0</v>
      </c>
      <c r="AH583" s="27">
        <f t="shared" si="277"/>
        <v>0</v>
      </c>
      <c r="AI583" s="27">
        <f t="shared" si="278"/>
        <v>0</v>
      </c>
      <c r="AJ583" s="27">
        <f t="shared" si="279"/>
        <v>0</v>
      </c>
      <c r="AK583" s="26">
        <f>SUM(Tabela4[[#This Row],[1º ano  LP]:[Questionário Contextual Estudante]])</f>
        <v>1106</v>
      </c>
      <c r="AM583">
        <f>IFERROR(IF(VLOOKUP(Tabela4[[#This Row],[Designação]],BW:BX,2,0)="SIM",SUM(AR583:AU583)+(4*(SUM(BH583:BK583))),0),0)</f>
        <v>0</v>
      </c>
      <c r="AN583">
        <f>IFERROR(IF(VLOOKUP(Tabela4[[#This Row],[Designação]],BW:BX,2,0)="SIM",SUM(AV583:BC583)+(4*(SUM(BL583:BS583))),0),0)</f>
        <v>0</v>
      </c>
      <c r="AO583">
        <f>IFERROR(VLOOKUP(Tabela4[[#This Row],[Designação]],BW:BX,2,0),0)</f>
        <v>0</v>
      </c>
      <c r="AP583" t="str">
        <f>IF(Tabela4[[#This Row],[Designação]]=AQ583,"SIM","NÃO")</f>
        <v>SIM</v>
      </c>
      <c r="AQ583" s="38">
        <v>724007</v>
      </c>
      <c r="AR583">
        <v>59</v>
      </c>
      <c r="AS583">
        <v>95</v>
      </c>
      <c r="AT583">
        <v>91</v>
      </c>
      <c r="AU583">
        <v>95</v>
      </c>
      <c r="AV583">
        <v>137</v>
      </c>
      <c r="BD583">
        <v>477</v>
      </c>
      <c r="BF583" t="str">
        <f t="shared" si="280"/>
        <v>sim</v>
      </c>
      <c r="BG583" s="38">
        <v>724007</v>
      </c>
      <c r="BH583">
        <v>2</v>
      </c>
      <c r="BI583">
        <v>3</v>
      </c>
      <c r="BJ583">
        <v>3</v>
      </c>
      <c r="BK583">
        <v>3</v>
      </c>
      <c r="BL583">
        <v>4</v>
      </c>
      <c r="BT583">
        <v>15</v>
      </c>
    </row>
    <row r="584" spans="2:72" x14ac:dyDescent="0.25">
      <c r="B584" s="22">
        <v>7</v>
      </c>
      <c r="C584" s="23">
        <v>724008</v>
      </c>
      <c r="D584" s="24" t="s">
        <v>617</v>
      </c>
      <c r="E584" s="25">
        <f t="shared" si="250"/>
        <v>0</v>
      </c>
      <c r="F584" s="25">
        <f>Tabela4[[#This Row],[1º ano  LP]]</f>
        <v>0</v>
      </c>
      <c r="G584" s="27">
        <f t="shared" si="251"/>
        <v>0</v>
      </c>
      <c r="H584" s="27">
        <f>Tabela4[[#This Row],[1º ano - APLICADOR LP]]</f>
        <v>0</v>
      </c>
      <c r="I584" s="25">
        <f t="shared" si="252"/>
        <v>0</v>
      </c>
      <c r="J584" s="25">
        <f t="shared" si="253"/>
        <v>0</v>
      </c>
      <c r="K584" s="27">
        <f t="shared" si="254"/>
        <v>0</v>
      </c>
      <c r="L584" s="27">
        <f t="shared" si="255"/>
        <v>0</v>
      </c>
      <c r="M584" s="25">
        <f t="shared" si="256"/>
        <v>0</v>
      </c>
      <c r="N584" s="25">
        <f t="shared" si="257"/>
        <v>0</v>
      </c>
      <c r="O584" s="27">
        <f t="shared" si="258"/>
        <v>0</v>
      </c>
      <c r="P584" s="27">
        <f t="shared" si="259"/>
        <v>0</v>
      </c>
      <c r="Q584" s="25">
        <f t="shared" si="260"/>
        <v>0</v>
      </c>
      <c r="R584" s="25">
        <f t="shared" si="261"/>
        <v>0</v>
      </c>
      <c r="S584" s="25">
        <f t="shared" si="262"/>
        <v>0</v>
      </c>
      <c r="T584" s="25">
        <f t="shared" si="263"/>
        <v>0</v>
      </c>
      <c r="U584" s="25">
        <f t="shared" si="264"/>
        <v>191</v>
      </c>
      <c r="V584" s="25">
        <f t="shared" si="265"/>
        <v>191</v>
      </c>
      <c r="W584" s="25">
        <f t="shared" si="266"/>
        <v>357</v>
      </c>
      <c r="X584" s="25">
        <f t="shared" si="267"/>
        <v>357</v>
      </c>
      <c r="Y584" s="25">
        <f t="shared" si="268"/>
        <v>209</v>
      </c>
      <c r="Z584" s="25">
        <f t="shared" si="269"/>
        <v>209</v>
      </c>
      <c r="AA584" s="25">
        <f t="shared" si="270"/>
        <v>186</v>
      </c>
      <c r="AB584" s="25">
        <f t="shared" si="271"/>
        <v>186</v>
      </c>
      <c r="AC584" s="25">
        <f t="shared" si="272"/>
        <v>35</v>
      </c>
      <c r="AD584" s="25">
        <f t="shared" si="273"/>
        <v>35</v>
      </c>
      <c r="AE584" s="25">
        <f t="shared" si="274"/>
        <v>0</v>
      </c>
      <c r="AF584" s="27">
        <f t="shared" si="275"/>
        <v>0</v>
      </c>
      <c r="AG584" s="27">
        <f t="shared" si="276"/>
        <v>0</v>
      </c>
      <c r="AH584" s="27">
        <f t="shared" si="277"/>
        <v>0</v>
      </c>
      <c r="AI584" s="27">
        <f t="shared" si="278"/>
        <v>0</v>
      </c>
      <c r="AJ584" s="27">
        <f t="shared" si="279"/>
        <v>0</v>
      </c>
      <c r="AK584" s="26">
        <f>SUM(Tabela4[[#This Row],[1º ano  LP]:[Questionário Contextual Estudante]])</f>
        <v>1956</v>
      </c>
      <c r="AM584">
        <f>IFERROR(IF(VLOOKUP(Tabela4[[#This Row],[Designação]],BW:BX,2,0)="SIM",SUM(AR584:AU584)+(4*(SUM(BH584:BK584))),0),0)</f>
        <v>0</v>
      </c>
      <c r="AN584">
        <f>IFERROR(IF(VLOOKUP(Tabela4[[#This Row],[Designação]],BW:BX,2,0)="SIM",SUM(AV584:BC584)+(4*(SUM(BL584:BS584))),0),0)</f>
        <v>0</v>
      </c>
      <c r="AO584">
        <f>IFERROR(VLOOKUP(Tabela4[[#This Row],[Designação]],BW:BX,2,0),0)</f>
        <v>0</v>
      </c>
      <c r="AP584" t="str">
        <f>IF(Tabela4[[#This Row],[Designação]]=AQ584,"SIM","NÃO")</f>
        <v>SIM</v>
      </c>
      <c r="AQ584" s="38">
        <v>724008</v>
      </c>
      <c r="AW584">
        <v>171</v>
      </c>
      <c r="AX584">
        <v>325</v>
      </c>
      <c r="AY584">
        <v>189</v>
      </c>
      <c r="AZ584">
        <v>170</v>
      </c>
      <c r="BA584">
        <v>31</v>
      </c>
      <c r="BD584">
        <v>886</v>
      </c>
      <c r="BF584" t="str">
        <f t="shared" si="280"/>
        <v>sim</v>
      </c>
      <c r="BG584" s="38">
        <v>724008</v>
      </c>
      <c r="BM584">
        <v>5</v>
      </c>
      <c r="BN584">
        <v>8</v>
      </c>
      <c r="BO584">
        <v>5</v>
      </c>
      <c r="BP584">
        <v>4</v>
      </c>
      <c r="BQ584">
        <v>1</v>
      </c>
      <c r="BT584">
        <v>23</v>
      </c>
    </row>
    <row r="585" spans="2:72" x14ac:dyDescent="0.25">
      <c r="B585" s="22">
        <v>7</v>
      </c>
      <c r="C585" s="23">
        <v>724009</v>
      </c>
      <c r="D585" s="24" t="s">
        <v>618</v>
      </c>
      <c r="E585" s="25">
        <f t="shared" ref="E585:E648" si="281">AR585+(4*BH585)</f>
        <v>100</v>
      </c>
      <c r="F585" s="25">
        <f>Tabela4[[#This Row],[1º ano  LP]]</f>
        <v>100</v>
      </c>
      <c r="G585" s="27">
        <f t="shared" ref="G585:G648" si="282">BH585*2</f>
        <v>6</v>
      </c>
      <c r="H585" s="27">
        <f>Tabela4[[#This Row],[1º ano - APLICADOR LP]]</f>
        <v>6</v>
      </c>
      <c r="I585" s="25">
        <f t="shared" ref="I585:I648" si="283">AS585+(4*BI585)</f>
        <v>102</v>
      </c>
      <c r="J585" s="25">
        <f t="shared" ref="J585:J648" si="284">I585</f>
        <v>102</v>
      </c>
      <c r="K585" s="27">
        <f t="shared" ref="K585:K648" si="285">BI585*2</f>
        <v>6</v>
      </c>
      <c r="L585" s="27">
        <f t="shared" ref="L585:L648" si="286">K585</f>
        <v>6</v>
      </c>
      <c r="M585" s="25">
        <f t="shared" ref="M585:M648" si="287">AT585+(4*BJ585)</f>
        <v>65</v>
      </c>
      <c r="N585" s="25">
        <f t="shared" ref="N585:N648" si="288">M585</f>
        <v>65</v>
      </c>
      <c r="O585" s="27">
        <f t="shared" ref="O585:O648" si="289">BJ585*2</f>
        <v>4</v>
      </c>
      <c r="P585" s="27">
        <f t="shared" ref="P585:P648" si="290">O585</f>
        <v>4</v>
      </c>
      <c r="Q585" s="25">
        <f t="shared" ref="Q585:Q648" si="291">AU585+(4*BK585)</f>
        <v>73</v>
      </c>
      <c r="R585" s="25">
        <f t="shared" ref="R585:R648" si="292">Q585</f>
        <v>73</v>
      </c>
      <c r="S585" s="25">
        <f t="shared" ref="S585:S648" si="293">AV585+(4*BL585)</f>
        <v>73</v>
      </c>
      <c r="T585" s="25">
        <f t="shared" ref="T585:T648" si="294">S585</f>
        <v>73</v>
      </c>
      <c r="U585" s="25">
        <f t="shared" ref="U585:U648" si="295">AW585+(4*BM585)</f>
        <v>104</v>
      </c>
      <c r="V585" s="25">
        <f t="shared" ref="V585:V648" si="296">U585</f>
        <v>104</v>
      </c>
      <c r="W585" s="25">
        <f t="shared" ref="W585:W648" si="297">AX585+(4*BN585)</f>
        <v>0</v>
      </c>
      <c r="X585" s="25">
        <f t="shared" ref="X585:X648" si="298">W585</f>
        <v>0</v>
      </c>
      <c r="Y585" s="25">
        <f t="shared" ref="Y585:Y648" si="299">AY585+(4*BO585)</f>
        <v>0</v>
      </c>
      <c r="Z585" s="25">
        <f t="shared" ref="Z585:Z648" si="300">Y585</f>
        <v>0</v>
      </c>
      <c r="AA585" s="25">
        <f t="shared" ref="AA585:AA648" si="301">AZ585+(4*BP585)</f>
        <v>0</v>
      </c>
      <c r="AB585" s="25">
        <f t="shared" ref="AB585:AB648" si="302">AA585</f>
        <v>0</v>
      </c>
      <c r="AC585" s="25">
        <f t="shared" ref="AC585:AC648" si="303">BA585+(4*BQ585)</f>
        <v>0</v>
      </c>
      <c r="AD585" s="25">
        <f t="shared" ref="AD585:AD648" si="304">AC585</f>
        <v>0</v>
      </c>
      <c r="AE585" s="25">
        <f t="shared" ref="AE585:AE648" si="305">BB585+(4*BR585)</f>
        <v>0</v>
      </c>
      <c r="AF585" s="27">
        <f t="shared" ref="AF585:AF648" si="306">AE585</f>
        <v>0</v>
      </c>
      <c r="AG585" s="27">
        <f t="shared" ref="AG585:AG648" si="307">BC585+(4*BS585)</f>
        <v>0</v>
      </c>
      <c r="AH585" s="27">
        <f t="shared" ref="AH585:AH648" si="308">AG585</f>
        <v>0</v>
      </c>
      <c r="AI585" s="27">
        <f t="shared" ref="AI585:AI648" si="309">AM585</f>
        <v>0</v>
      </c>
      <c r="AJ585" s="27">
        <f t="shared" ref="AJ585:AJ648" si="310">AN585</f>
        <v>0</v>
      </c>
      <c r="AK585" s="26">
        <f>SUM(Tabela4[[#This Row],[1º ano  LP]:[Questionário Contextual Estudante]])</f>
        <v>1066</v>
      </c>
      <c r="AM585">
        <f>IFERROR(IF(VLOOKUP(Tabela4[[#This Row],[Designação]],BW:BX,2,0)="SIM",SUM(AR585:AU585)+(4*(SUM(BH585:BK585))),0),0)</f>
        <v>0</v>
      </c>
      <c r="AN585">
        <f>IFERROR(IF(VLOOKUP(Tabela4[[#This Row],[Designação]],BW:BX,2,0)="SIM",SUM(AV585:BC585)+(4*(SUM(BL585:BS585))),0),0)</f>
        <v>0</v>
      </c>
      <c r="AO585">
        <f>IFERROR(VLOOKUP(Tabela4[[#This Row],[Designação]],BW:BX,2,0),0)</f>
        <v>0</v>
      </c>
      <c r="AP585" t="str">
        <f>IF(Tabela4[[#This Row],[Designação]]=AQ585,"SIM","NÃO")</f>
        <v>SIM</v>
      </c>
      <c r="AQ585" s="38">
        <v>724009</v>
      </c>
      <c r="AR585">
        <v>88</v>
      </c>
      <c r="AS585">
        <v>90</v>
      </c>
      <c r="AT585">
        <v>57</v>
      </c>
      <c r="AU585">
        <v>65</v>
      </c>
      <c r="AV585">
        <v>65</v>
      </c>
      <c r="AW585">
        <v>92</v>
      </c>
      <c r="BD585">
        <v>457</v>
      </c>
      <c r="BF585" t="str">
        <f t="shared" ref="BF585:BF648" si="311">IF(AQ585=BG585,"sim","não")</f>
        <v>sim</v>
      </c>
      <c r="BG585" s="38">
        <v>724009</v>
      </c>
      <c r="BH585">
        <v>3</v>
      </c>
      <c r="BI585">
        <v>3</v>
      </c>
      <c r="BJ585">
        <v>2</v>
      </c>
      <c r="BK585">
        <v>2</v>
      </c>
      <c r="BL585">
        <v>2</v>
      </c>
      <c r="BM585">
        <v>3</v>
      </c>
      <c r="BT585">
        <v>15</v>
      </c>
    </row>
    <row r="586" spans="2:72" x14ac:dyDescent="0.25">
      <c r="B586" s="22">
        <v>7</v>
      </c>
      <c r="C586" s="23">
        <v>724010</v>
      </c>
      <c r="D586" s="24" t="s">
        <v>619</v>
      </c>
      <c r="E586" s="25">
        <f t="shared" si="281"/>
        <v>0</v>
      </c>
      <c r="F586" s="25">
        <f>Tabela4[[#This Row],[1º ano  LP]]</f>
        <v>0</v>
      </c>
      <c r="G586" s="27">
        <f t="shared" si="282"/>
        <v>0</v>
      </c>
      <c r="H586" s="27">
        <f>Tabela4[[#This Row],[1º ano - APLICADOR LP]]</f>
        <v>0</v>
      </c>
      <c r="I586" s="25">
        <f t="shared" si="283"/>
        <v>0</v>
      </c>
      <c r="J586" s="25">
        <f t="shared" si="284"/>
        <v>0</v>
      </c>
      <c r="K586" s="27">
        <f t="shared" si="285"/>
        <v>0</v>
      </c>
      <c r="L586" s="27">
        <f t="shared" si="286"/>
        <v>0</v>
      </c>
      <c r="M586" s="25">
        <f t="shared" si="287"/>
        <v>0</v>
      </c>
      <c r="N586" s="25">
        <f t="shared" si="288"/>
        <v>0</v>
      </c>
      <c r="O586" s="27">
        <f t="shared" si="289"/>
        <v>0</v>
      </c>
      <c r="P586" s="27">
        <f t="shared" si="290"/>
        <v>0</v>
      </c>
      <c r="Q586" s="25">
        <f t="shared" si="291"/>
        <v>0</v>
      </c>
      <c r="R586" s="25">
        <f t="shared" si="292"/>
        <v>0</v>
      </c>
      <c r="S586" s="25">
        <f t="shared" si="293"/>
        <v>0</v>
      </c>
      <c r="T586" s="25">
        <f t="shared" si="294"/>
        <v>0</v>
      </c>
      <c r="U586" s="25">
        <f t="shared" si="295"/>
        <v>111</v>
      </c>
      <c r="V586" s="25">
        <f t="shared" si="296"/>
        <v>111</v>
      </c>
      <c r="W586" s="25">
        <f t="shared" si="297"/>
        <v>195</v>
      </c>
      <c r="X586" s="25">
        <f t="shared" si="298"/>
        <v>195</v>
      </c>
      <c r="Y586" s="25">
        <f t="shared" si="299"/>
        <v>353</v>
      </c>
      <c r="Z586" s="25">
        <f t="shared" si="300"/>
        <v>353</v>
      </c>
      <c r="AA586" s="25">
        <f t="shared" si="301"/>
        <v>263</v>
      </c>
      <c r="AB586" s="25">
        <f t="shared" si="302"/>
        <v>263</v>
      </c>
      <c r="AC586" s="25">
        <f t="shared" si="303"/>
        <v>29</v>
      </c>
      <c r="AD586" s="25">
        <f t="shared" si="304"/>
        <v>29</v>
      </c>
      <c r="AE586" s="25">
        <f t="shared" si="305"/>
        <v>0</v>
      </c>
      <c r="AF586" s="27">
        <f t="shared" si="306"/>
        <v>0</v>
      </c>
      <c r="AG586" s="27">
        <f t="shared" si="307"/>
        <v>0</v>
      </c>
      <c r="AH586" s="27">
        <f t="shared" si="308"/>
        <v>0</v>
      </c>
      <c r="AI586" s="27">
        <f t="shared" si="309"/>
        <v>0</v>
      </c>
      <c r="AJ586" s="27">
        <f t="shared" si="310"/>
        <v>0</v>
      </c>
      <c r="AK586" s="26">
        <f>SUM(Tabela4[[#This Row],[1º ano  LP]:[Questionário Contextual Estudante]])</f>
        <v>1902</v>
      </c>
      <c r="AM586">
        <f>IFERROR(IF(VLOOKUP(Tabela4[[#This Row],[Designação]],BW:BX,2,0)="SIM",SUM(AR586:AU586)+(4*(SUM(BH586:BK586))),0),0)</f>
        <v>0</v>
      </c>
      <c r="AN586">
        <f>IFERROR(IF(VLOOKUP(Tabela4[[#This Row],[Designação]],BW:BX,2,0)="SIM",SUM(AV586:BC586)+(4*(SUM(BL586:BS586))),0),0)</f>
        <v>0</v>
      </c>
      <c r="AO586">
        <f>IFERROR(VLOOKUP(Tabela4[[#This Row],[Designação]],BW:BX,2,0),0)</f>
        <v>0</v>
      </c>
      <c r="AP586" t="str">
        <f>IF(Tabela4[[#This Row],[Designação]]=AQ586,"SIM","NÃO")</f>
        <v>SIM</v>
      </c>
      <c r="AQ586" s="38">
        <v>724010</v>
      </c>
      <c r="AW586">
        <v>99</v>
      </c>
      <c r="AX586">
        <v>175</v>
      </c>
      <c r="AY586">
        <v>321</v>
      </c>
      <c r="AZ586">
        <v>235</v>
      </c>
      <c r="BA586">
        <v>25</v>
      </c>
      <c r="BD586">
        <v>855</v>
      </c>
      <c r="BF586" t="str">
        <f t="shared" si="311"/>
        <v>sim</v>
      </c>
      <c r="BG586" s="38">
        <v>724010</v>
      </c>
      <c r="BM586">
        <v>3</v>
      </c>
      <c r="BN586">
        <v>5</v>
      </c>
      <c r="BO586">
        <v>8</v>
      </c>
      <c r="BP586">
        <v>7</v>
      </c>
      <c r="BQ586">
        <v>1</v>
      </c>
      <c r="BT586">
        <v>24</v>
      </c>
    </row>
    <row r="587" spans="2:72" x14ac:dyDescent="0.25">
      <c r="B587" s="22">
        <v>7</v>
      </c>
      <c r="C587" s="23">
        <v>724011</v>
      </c>
      <c r="D587" s="24" t="s">
        <v>620</v>
      </c>
      <c r="E587" s="25">
        <f t="shared" si="281"/>
        <v>67</v>
      </c>
      <c r="F587" s="25">
        <f>Tabela4[[#This Row],[1º ano  LP]]</f>
        <v>67</v>
      </c>
      <c r="G587" s="27">
        <f t="shared" si="282"/>
        <v>4</v>
      </c>
      <c r="H587" s="27">
        <f>Tabela4[[#This Row],[1º ano - APLICADOR LP]]</f>
        <v>4</v>
      </c>
      <c r="I587" s="25">
        <f t="shared" si="283"/>
        <v>97</v>
      </c>
      <c r="J587" s="25">
        <f t="shared" si="284"/>
        <v>97</v>
      </c>
      <c r="K587" s="27">
        <f t="shared" si="285"/>
        <v>6</v>
      </c>
      <c r="L587" s="27">
        <f t="shared" si="286"/>
        <v>6</v>
      </c>
      <c r="M587" s="25">
        <f t="shared" si="287"/>
        <v>96</v>
      </c>
      <c r="N587" s="25">
        <f t="shared" si="288"/>
        <v>96</v>
      </c>
      <c r="O587" s="27">
        <f t="shared" si="289"/>
        <v>6</v>
      </c>
      <c r="P587" s="27">
        <f t="shared" si="290"/>
        <v>6</v>
      </c>
      <c r="Q587" s="25">
        <f t="shared" si="291"/>
        <v>37</v>
      </c>
      <c r="R587" s="25">
        <f t="shared" si="292"/>
        <v>37</v>
      </c>
      <c r="S587" s="25">
        <f t="shared" si="293"/>
        <v>101</v>
      </c>
      <c r="T587" s="25">
        <f t="shared" si="294"/>
        <v>101</v>
      </c>
      <c r="U587" s="25">
        <f t="shared" si="295"/>
        <v>0</v>
      </c>
      <c r="V587" s="25">
        <f t="shared" si="296"/>
        <v>0</v>
      </c>
      <c r="W587" s="25">
        <f t="shared" si="297"/>
        <v>0</v>
      </c>
      <c r="X587" s="25">
        <f t="shared" si="298"/>
        <v>0</v>
      </c>
      <c r="Y587" s="25">
        <f t="shared" si="299"/>
        <v>0</v>
      </c>
      <c r="Z587" s="25">
        <f t="shared" si="300"/>
        <v>0</v>
      </c>
      <c r="AA587" s="25">
        <f t="shared" si="301"/>
        <v>0</v>
      </c>
      <c r="AB587" s="25">
        <f t="shared" si="302"/>
        <v>0</v>
      </c>
      <c r="AC587" s="25">
        <f t="shared" si="303"/>
        <v>0</v>
      </c>
      <c r="AD587" s="25">
        <f t="shared" si="304"/>
        <v>0</v>
      </c>
      <c r="AE587" s="25">
        <f t="shared" si="305"/>
        <v>0</v>
      </c>
      <c r="AF587" s="27">
        <f t="shared" si="306"/>
        <v>0</v>
      </c>
      <c r="AG587" s="27">
        <f t="shared" si="307"/>
        <v>0</v>
      </c>
      <c r="AH587" s="27">
        <f t="shared" si="308"/>
        <v>0</v>
      </c>
      <c r="AI587" s="27">
        <f t="shared" si="309"/>
        <v>0</v>
      </c>
      <c r="AJ587" s="27">
        <f t="shared" si="310"/>
        <v>0</v>
      </c>
      <c r="AK587" s="26">
        <f>SUM(Tabela4[[#This Row],[1º ano  LP]:[Questionário Contextual Estudante]])</f>
        <v>828</v>
      </c>
      <c r="AM587">
        <f>IFERROR(IF(VLOOKUP(Tabela4[[#This Row],[Designação]],BW:BX,2,0)="SIM",SUM(AR587:AU587)+(4*(SUM(BH587:BK587))),0),0)</f>
        <v>0</v>
      </c>
      <c r="AN587">
        <f>IFERROR(IF(VLOOKUP(Tabela4[[#This Row],[Designação]],BW:BX,2,0)="SIM",SUM(AV587:BC587)+(4*(SUM(BL587:BS587))),0),0)</f>
        <v>0</v>
      </c>
      <c r="AO587">
        <f>IFERROR(VLOOKUP(Tabela4[[#This Row],[Designação]],BW:BX,2,0),0)</f>
        <v>0</v>
      </c>
      <c r="AP587" t="str">
        <f>IF(Tabela4[[#This Row],[Designação]]=AQ587,"SIM","NÃO")</f>
        <v>SIM</v>
      </c>
      <c r="AQ587" s="38">
        <v>724011</v>
      </c>
      <c r="AR587">
        <v>59</v>
      </c>
      <c r="AS587">
        <v>85</v>
      </c>
      <c r="AT587">
        <v>84</v>
      </c>
      <c r="AU587">
        <v>33</v>
      </c>
      <c r="AV587">
        <v>89</v>
      </c>
      <c r="BD587">
        <v>350</v>
      </c>
      <c r="BF587" t="str">
        <f t="shared" si="311"/>
        <v>sim</v>
      </c>
      <c r="BG587" s="38">
        <v>724011</v>
      </c>
      <c r="BH587">
        <v>2</v>
      </c>
      <c r="BI587">
        <v>3</v>
      </c>
      <c r="BJ587">
        <v>3</v>
      </c>
      <c r="BK587">
        <v>1</v>
      </c>
      <c r="BL587">
        <v>3</v>
      </c>
      <c r="BT587">
        <v>12</v>
      </c>
    </row>
    <row r="588" spans="2:72" x14ac:dyDescent="0.25">
      <c r="B588" s="22">
        <v>7</v>
      </c>
      <c r="C588" s="23">
        <v>724013</v>
      </c>
      <c r="D588" s="24" t="s">
        <v>621</v>
      </c>
      <c r="E588" s="25">
        <f t="shared" si="281"/>
        <v>0</v>
      </c>
      <c r="F588" s="25">
        <f>Tabela4[[#This Row],[1º ano  LP]]</f>
        <v>0</v>
      </c>
      <c r="G588" s="27">
        <f t="shared" si="282"/>
        <v>0</v>
      </c>
      <c r="H588" s="27">
        <f>Tabela4[[#This Row],[1º ano - APLICADOR LP]]</f>
        <v>0</v>
      </c>
      <c r="I588" s="25">
        <f t="shared" si="283"/>
        <v>0</v>
      </c>
      <c r="J588" s="25">
        <f t="shared" si="284"/>
        <v>0</v>
      </c>
      <c r="K588" s="27">
        <f t="shared" si="285"/>
        <v>0</v>
      </c>
      <c r="L588" s="27">
        <f t="shared" si="286"/>
        <v>0</v>
      </c>
      <c r="M588" s="25">
        <f t="shared" si="287"/>
        <v>0</v>
      </c>
      <c r="N588" s="25">
        <f t="shared" si="288"/>
        <v>0</v>
      </c>
      <c r="O588" s="27">
        <f t="shared" si="289"/>
        <v>0</v>
      </c>
      <c r="P588" s="27">
        <f t="shared" si="290"/>
        <v>0</v>
      </c>
      <c r="Q588" s="25">
        <f t="shared" si="291"/>
        <v>0</v>
      </c>
      <c r="R588" s="25">
        <f t="shared" si="292"/>
        <v>0</v>
      </c>
      <c r="S588" s="25">
        <f t="shared" si="293"/>
        <v>0</v>
      </c>
      <c r="T588" s="25">
        <f t="shared" si="294"/>
        <v>0</v>
      </c>
      <c r="U588" s="25">
        <f t="shared" si="295"/>
        <v>110</v>
      </c>
      <c r="V588" s="25">
        <f t="shared" si="296"/>
        <v>110</v>
      </c>
      <c r="W588" s="25">
        <f t="shared" si="297"/>
        <v>183</v>
      </c>
      <c r="X588" s="25">
        <f t="shared" si="298"/>
        <v>183</v>
      </c>
      <c r="Y588" s="25">
        <f t="shared" si="299"/>
        <v>166</v>
      </c>
      <c r="Z588" s="25">
        <f t="shared" si="300"/>
        <v>166</v>
      </c>
      <c r="AA588" s="25">
        <f t="shared" si="301"/>
        <v>94</v>
      </c>
      <c r="AB588" s="25">
        <f t="shared" si="302"/>
        <v>94</v>
      </c>
      <c r="AC588" s="25">
        <f t="shared" si="303"/>
        <v>0</v>
      </c>
      <c r="AD588" s="25">
        <f t="shared" si="304"/>
        <v>0</v>
      </c>
      <c r="AE588" s="25">
        <f t="shared" si="305"/>
        <v>30</v>
      </c>
      <c r="AF588" s="27">
        <f t="shared" si="306"/>
        <v>30</v>
      </c>
      <c r="AG588" s="27">
        <f t="shared" si="307"/>
        <v>21</v>
      </c>
      <c r="AH588" s="27">
        <f t="shared" si="308"/>
        <v>21</v>
      </c>
      <c r="AI588" s="27">
        <f t="shared" si="309"/>
        <v>0</v>
      </c>
      <c r="AJ588" s="27">
        <f t="shared" si="310"/>
        <v>0</v>
      </c>
      <c r="AK588" s="26">
        <f>SUM(Tabela4[[#This Row],[1º ano  LP]:[Questionário Contextual Estudante]])</f>
        <v>1208</v>
      </c>
      <c r="AM588">
        <f>IFERROR(IF(VLOOKUP(Tabela4[[#This Row],[Designação]],BW:BX,2,0)="SIM",SUM(AR588:AU588)+(4*(SUM(BH588:BK588))),0),0)</f>
        <v>0</v>
      </c>
      <c r="AN588">
        <f>IFERROR(IF(VLOOKUP(Tabela4[[#This Row],[Designação]],BW:BX,2,0)="SIM",SUM(AV588:BC588)+(4*(SUM(BL588:BS588))),0),0)</f>
        <v>0</v>
      </c>
      <c r="AO588">
        <f>IFERROR(VLOOKUP(Tabela4[[#This Row],[Designação]],BW:BX,2,0),0)</f>
        <v>0</v>
      </c>
      <c r="AP588" t="str">
        <f>IF(Tabela4[[#This Row],[Designação]]=AQ588,"SIM","NÃO")</f>
        <v>SIM</v>
      </c>
      <c r="AQ588" s="38">
        <v>724013</v>
      </c>
      <c r="AW588">
        <v>98</v>
      </c>
      <c r="AX588">
        <v>163</v>
      </c>
      <c r="AY588">
        <v>146</v>
      </c>
      <c r="AZ588">
        <v>86</v>
      </c>
      <c r="BB588">
        <v>26</v>
      </c>
      <c r="BC588">
        <v>17</v>
      </c>
      <c r="BD588">
        <v>536</v>
      </c>
      <c r="BF588" t="str">
        <f t="shared" si="311"/>
        <v>sim</v>
      </c>
      <c r="BG588" s="38">
        <v>724013</v>
      </c>
      <c r="BM588">
        <v>3</v>
      </c>
      <c r="BN588">
        <v>5</v>
      </c>
      <c r="BO588">
        <v>5</v>
      </c>
      <c r="BP588">
        <v>2</v>
      </c>
      <c r="BR588">
        <v>1</v>
      </c>
      <c r="BS588">
        <v>1</v>
      </c>
      <c r="BT588">
        <v>17</v>
      </c>
    </row>
    <row r="589" spans="2:72" x14ac:dyDescent="0.25">
      <c r="B589" s="22">
        <v>7</v>
      </c>
      <c r="C589" s="23">
        <v>724014</v>
      </c>
      <c r="D589" s="24" t="s">
        <v>622</v>
      </c>
      <c r="E589" s="25">
        <f t="shared" si="281"/>
        <v>91</v>
      </c>
      <c r="F589" s="25">
        <f>Tabela4[[#This Row],[1º ano  LP]]</f>
        <v>91</v>
      </c>
      <c r="G589" s="27">
        <f t="shared" si="282"/>
        <v>6</v>
      </c>
      <c r="H589" s="27">
        <f>Tabela4[[#This Row],[1º ano - APLICADOR LP]]</f>
        <v>6</v>
      </c>
      <c r="I589" s="25">
        <f t="shared" si="283"/>
        <v>98</v>
      </c>
      <c r="J589" s="25">
        <f t="shared" si="284"/>
        <v>98</v>
      </c>
      <c r="K589" s="27">
        <f t="shared" si="285"/>
        <v>6</v>
      </c>
      <c r="L589" s="27">
        <f t="shared" si="286"/>
        <v>6</v>
      </c>
      <c r="M589" s="25">
        <f t="shared" si="287"/>
        <v>103</v>
      </c>
      <c r="N589" s="25">
        <f t="shared" si="288"/>
        <v>103</v>
      </c>
      <c r="O589" s="27">
        <f t="shared" si="289"/>
        <v>6</v>
      </c>
      <c r="P589" s="27">
        <f t="shared" si="290"/>
        <v>6</v>
      </c>
      <c r="Q589" s="25">
        <f t="shared" si="291"/>
        <v>88</v>
      </c>
      <c r="R589" s="25">
        <f t="shared" si="292"/>
        <v>88</v>
      </c>
      <c r="S589" s="25">
        <f t="shared" si="293"/>
        <v>86</v>
      </c>
      <c r="T589" s="25">
        <f t="shared" si="294"/>
        <v>86</v>
      </c>
      <c r="U589" s="25">
        <f t="shared" si="295"/>
        <v>76</v>
      </c>
      <c r="V589" s="25">
        <f t="shared" si="296"/>
        <v>76</v>
      </c>
      <c r="W589" s="25">
        <f t="shared" si="297"/>
        <v>0</v>
      </c>
      <c r="X589" s="25">
        <f t="shared" si="298"/>
        <v>0</v>
      </c>
      <c r="Y589" s="25">
        <f t="shared" si="299"/>
        <v>0</v>
      </c>
      <c r="Z589" s="25">
        <f t="shared" si="300"/>
        <v>0</v>
      </c>
      <c r="AA589" s="25">
        <f t="shared" si="301"/>
        <v>0</v>
      </c>
      <c r="AB589" s="25">
        <f t="shared" si="302"/>
        <v>0</v>
      </c>
      <c r="AC589" s="25">
        <f t="shared" si="303"/>
        <v>0</v>
      </c>
      <c r="AD589" s="25">
        <f t="shared" si="304"/>
        <v>0</v>
      </c>
      <c r="AE589" s="25">
        <f t="shared" si="305"/>
        <v>0</v>
      </c>
      <c r="AF589" s="27">
        <f t="shared" si="306"/>
        <v>0</v>
      </c>
      <c r="AG589" s="27">
        <f t="shared" si="307"/>
        <v>0</v>
      </c>
      <c r="AH589" s="27">
        <f t="shared" si="308"/>
        <v>0</v>
      </c>
      <c r="AI589" s="27">
        <f t="shared" si="309"/>
        <v>0</v>
      </c>
      <c r="AJ589" s="27">
        <f t="shared" si="310"/>
        <v>0</v>
      </c>
      <c r="AK589" s="26">
        <f>SUM(Tabela4[[#This Row],[1º ano  LP]:[Questionário Contextual Estudante]])</f>
        <v>1120</v>
      </c>
      <c r="AM589">
        <f>IFERROR(IF(VLOOKUP(Tabela4[[#This Row],[Designação]],BW:BX,2,0)="SIM",SUM(AR589:AU589)+(4*(SUM(BH589:BK589))),0),0)</f>
        <v>0</v>
      </c>
      <c r="AN589">
        <f>IFERROR(IF(VLOOKUP(Tabela4[[#This Row],[Designação]],BW:BX,2,0)="SIM",SUM(AV589:BC589)+(4*(SUM(BL589:BS589))),0),0)</f>
        <v>0</v>
      </c>
      <c r="AO589">
        <f>IFERROR(VLOOKUP(Tabela4[[#This Row],[Designação]],BW:BX,2,0),0)</f>
        <v>0</v>
      </c>
      <c r="AP589" t="str">
        <f>IF(Tabela4[[#This Row],[Designação]]=AQ589,"SIM","NÃO")</f>
        <v>SIM</v>
      </c>
      <c r="AQ589" s="38">
        <v>724014</v>
      </c>
      <c r="AR589">
        <v>79</v>
      </c>
      <c r="AS589">
        <v>86</v>
      </c>
      <c r="AT589">
        <v>91</v>
      </c>
      <c r="AU589">
        <v>80</v>
      </c>
      <c r="AV589">
        <v>78</v>
      </c>
      <c r="AW589">
        <v>68</v>
      </c>
      <c r="BD589">
        <v>482</v>
      </c>
      <c r="BF589" t="str">
        <f t="shared" si="311"/>
        <v>sim</v>
      </c>
      <c r="BG589" s="38">
        <v>724014</v>
      </c>
      <c r="BH589">
        <v>3</v>
      </c>
      <c r="BI589">
        <v>3</v>
      </c>
      <c r="BJ589">
        <v>3</v>
      </c>
      <c r="BK589">
        <v>2</v>
      </c>
      <c r="BL589">
        <v>2</v>
      </c>
      <c r="BM589">
        <v>2</v>
      </c>
      <c r="BT589">
        <v>15</v>
      </c>
    </row>
    <row r="590" spans="2:72" x14ac:dyDescent="0.25">
      <c r="B590" s="22">
        <v>7</v>
      </c>
      <c r="C590" s="23">
        <v>724015</v>
      </c>
      <c r="D590" s="24" t="s">
        <v>623</v>
      </c>
      <c r="E590" s="25">
        <f t="shared" si="281"/>
        <v>0</v>
      </c>
      <c r="F590" s="25">
        <f>Tabela4[[#This Row],[1º ano  LP]]</f>
        <v>0</v>
      </c>
      <c r="G590" s="27">
        <f t="shared" si="282"/>
        <v>0</v>
      </c>
      <c r="H590" s="27">
        <f>Tabela4[[#This Row],[1º ano - APLICADOR LP]]</f>
        <v>0</v>
      </c>
      <c r="I590" s="25">
        <f t="shared" si="283"/>
        <v>0</v>
      </c>
      <c r="J590" s="25">
        <f t="shared" si="284"/>
        <v>0</v>
      </c>
      <c r="K590" s="27">
        <f t="shared" si="285"/>
        <v>0</v>
      </c>
      <c r="L590" s="27">
        <f t="shared" si="286"/>
        <v>0</v>
      </c>
      <c r="M590" s="25">
        <f t="shared" si="287"/>
        <v>0</v>
      </c>
      <c r="N590" s="25">
        <f t="shared" si="288"/>
        <v>0</v>
      </c>
      <c r="O590" s="27">
        <f t="shared" si="289"/>
        <v>0</v>
      </c>
      <c r="P590" s="27">
        <f t="shared" si="290"/>
        <v>0</v>
      </c>
      <c r="Q590" s="25">
        <f t="shared" si="291"/>
        <v>0</v>
      </c>
      <c r="R590" s="25">
        <f t="shared" si="292"/>
        <v>0</v>
      </c>
      <c r="S590" s="25">
        <f t="shared" si="293"/>
        <v>0</v>
      </c>
      <c r="T590" s="25">
        <f t="shared" si="294"/>
        <v>0</v>
      </c>
      <c r="U590" s="25">
        <f t="shared" si="295"/>
        <v>104</v>
      </c>
      <c r="V590" s="25">
        <f t="shared" si="296"/>
        <v>104</v>
      </c>
      <c r="W590" s="25">
        <f t="shared" si="297"/>
        <v>145</v>
      </c>
      <c r="X590" s="25">
        <f t="shared" si="298"/>
        <v>145</v>
      </c>
      <c r="Y590" s="25">
        <f t="shared" si="299"/>
        <v>111</v>
      </c>
      <c r="Z590" s="25">
        <f t="shared" si="300"/>
        <v>111</v>
      </c>
      <c r="AA590" s="25">
        <f t="shared" si="301"/>
        <v>163</v>
      </c>
      <c r="AB590" s="25">
        <f t="shared" si="302"/>
        <v>163</v>
      </c>
      <c r="AC590" s="25">
        <f t="shared" si="303"/>
        <v>0</v>
      </c>
      <c r="AD590" s="25">
        <f t="shared" si="304"/>
        <v>0</v>
      </c>
      <c r="AE590" s="25">
        <f t="shared" si="305"/>
        <v>20</v>
      </c>
      <c r="AF590" s="27">
        <f t="shared" si="306"/>
        <v>20</v>
      </c>
      <c r="AG590" s="27">
        <f t="shared" si="307"/>
        <v>0</v>
      </c>
      <c r="AH590" s="27">
        <f t="shared" si="308"/>
        <v>0</v>
      </c>
      <c r="AI590" s="27">
        <f t="shared" si="309"/>
        <v>0</v>
      </c>
      <c r="AJ590" s="27">
        <f t="shared" si="310"/>
        <v>0</v>
      </c>
      <c r="AK590" s="26">
        <f>SUM(Tabela4[[#This Row],[1º ano  LP]:[Questionário Contextual Estudante]])</f>
        <v>1086</v>
      </c>
      <c r="AM590">
        <f>IFERROR(IF(VLOOKUP(Tabela4[[#This Row],[Designação]],BW:BX,2,0)="SIM",SUM(AR590:AU590)+(4*(SUM(BH590:BK590))),0),0)</f>
        <v>0</v>
      </c>
      <c r="AN590">
        <f>IFERROR(IF(VLOOKUP(Tabela4[[#This Row],[Designação]],BW:BX,2,0)="SIM",SUM(AV590:BC590)+(4*(SUM(BL590:BS590))),0),0)</f>
        <v>0</v>
      </c>
      <c r="AO590">
        <f>IFERROR(VLOOKUP(Tabela4[[#This Row],[Designação]],BW:BX,2,0),0)</f>
        <v>0</v>
      </c>
      <c r="AP590" t="str">
        <f>IF(Tabela4[[#This Row],[Designação]]=AQ590,"SIM","NÃO")</f>
        <v>SIM</v>
      </c>
      <c r="AQ590" s="38">
        <v>724015</v>
      </c>
      <c r="AW590">
        <v>92</v>
      </c>
      <c r="AX590">
        <v>129</v>
      </c>
      <c r="AY590">
        <v>99</v>
      </c>
      <c r="AZ590">
        <v>147</v>
      </c>
      <c r="BB590">
        <v>16</v>
      </c>
      <c r="BD590">
        <v>483</v>
      </c>
      <c r="BF590" t="str">
        <f t="shared" si="311"/>
        <v>sim</v>
      </c>
      <c r="BG590" s="38">
        <v>724015</v>
      </c>
      <c r="BM590">
        <v>3</v>
      </c>
      <c r="BN590">
        <v>4</v>
      </c>
      <c r="BO590">
        <v>3</v>
      </c>
      <c r="BP590">
        <v>4</v>
      </c>
      <c r="BR590">
        <v>1</v>
      </c>
      <c r="BT590">
        <v>15</v>
      </c>
    </row>
    <row r="591" spans="2:72" x14ac:dyDescent="0.25">
      <c r="B591" s="22">
        <v>7</v>
      </c>
      <c r="C591" s="23">
        <v>724016</v>
      </c>
      <c r="D591" s="24" t="s">
        <v>624</v>
      </c>
      <c r="E591" s="25">
        <f t="shared" si="281"/>
        <v>109</v>
      </c>
      <c r="F591" s="25">
        <f>Tabela4[[#This Row],[1º ano  LP]]</f>
        <v>109</v>
      </c>
      <c r="G591" s="27">
        <f t="shared" si="282"/>
        <v>8</v>
      </c>
      <c r="H591" s="27">
        <f>Tabela4[[#This Row],[1º ano - APLICADOR LP]]</f>
        <v>8</v>
      </c>
      <c r="I591" s="25">
        <f t="shared" si="283"/>
        <v>129</v>
      </c>
      <c r="J591" s="25">
        <f t="shared" si="284"/>
        <v>129</v>
      </c>
      <c r="K591" s="27">
        <f t="shared" si="285"/>
        <v>8</v>
      </c>
      <c r="L591" s="27">
        <f t="shared" si="286"/>
        <v>8</v>
      </c>
      <c r="M591" s="25">
        <f t="shared" si="287"/>
        <v>142</v>
      </c>
      <c r="N591" s="25">
        <f t="shared" si="288"/>
        <v>142</v>
      </c>
      <c r="O591" s="27">
        <f t="shared" si="289"/>
        <v>8</v>
      </c>
      <c r="P591" s="27">
        <f t="shared" si="290"/>
        <v>8</v>
      </c>
      <c r="Q591" s="25">
        <f t="shared" si="291"/>
        <v>148</v>
      </c>
      <c r="R591" s="25">
        <f t="shared" si="292"/>
        <v>148</v>
      </c>
      <c r="S591" s="25">
        <f t="shared" si="293"/>
        <v>125</v>
      </c>
      <c r="T591" s="25">
        <f t="shared" si="294"/>
        <v>125</v>
      </c>
      <c r="U591" s="25">
        <f t="shared" si="295"/>
        <v>0</v>
      </c>
      <c r="V591" s="25">
        <f t="shared" si="296"/>
        <v>0</v>
      </c>
      <c r="W591" s="25">
        <f t="shared" si="297"/>
        <v>0</v>
      </c>
      <c r="X591" s="25">
        <f t="shared" si="298"/>
        <v>0</v>
      </c>
      <c r="Y591" s="25">
        <f t="shared" si="299"/>
        <v>0</v>
      </c>
      <c r="Z591" s="25">
        <f t="shared" si="300"/>
        <v>0</v>
      </c>
      <c r="AA591" s="25">
        <f t="shared" si="301"/>
        <v>0</v>
      </c>
      <c r="AB591" s="25">
        <f t="shared" si="302"/>
        <v>0</v>
      </c>
      <c r="AC591" s="25">
        <f t="shared" si="303"/>
        <v>0</v>
      </c>
      <c r="AD591" s="25">
        <f t="shared" si="304"/>
        <v>0</v>
      </c>
      <c r="AE591" s="25">
        <f t="shared" si="305"/>
        <v>0</v>
      </c>
      <c r="AF591" s="27">
        <f t="shared" si="306"/>
        <v>0</v>
      </c>
      <c r="AG591" s="27">
        <f t="shared" si="307"/>
        <v>0</v>
      </c>
      <c r="AH591" s="27">
        <f t="shared" si="308"/>
        <v>0</v>
      </c>
      <c r="AI591" s="27">
        <f t="shared" si="309"/>
        <v>0</v>
      </c>
      <c r="AJ591" s="27">
        <f t="shared" si="310"/>
        <v>0</v>
      </c>
      <c r="AK591" s="26">
        <f>SUM(Tabela4[[#This Row],[1º ano  LP]:[Questionário Contextual Estudante]])</f>
        <v>1354</v>
      </c>
      <c r="AM591">
        <f>IFERROR(IF(VLOOKUP(Tabela4[[#This Row],[Designação]],BW:BX,2,0)="SIM",SUM(AR591:AU591)+(4*(SUM(BH591:BK591))),0),0)</f>
        <v>0</v>
      </c>
      <c r="AN591">
        <f>IFERROR(IF(VLOOKUP(Tabela4[[#This Row],[Designação]],BW:BX,2,0)="SIM",SUM(AV591:BC591)+(4*(SUM(BL591:BS591))),0),0)</f>
        <v>0</v>
      </c>
      <c r="AO591">
        <f>IFERROR(VLOOKUP(Tabela4[[#This Row],[Designação]],BW:BX,2,0),0)</f>
        <v>0</v>
      </c>
      <c r="AP591" t="str">
        <f>IF(Tabela4[[#This Row],[Designação]]=AQ591,"SIM","NÃO")</f>
        <v>SIM</v>
      </c>
      <c r="AQ591" s="38">
        <v>724016</v>
      </c>
      <c r="AR591">
        <v>93</v>
      </c>
      <c r="AS591">
        <v>113</v>
      </c>
      <c r="AT591">
        <v>126</v>
      </c>
      <c r="AU591">
        <v>132</v>
      </c>
      <c r="AV591">
        <v>109</v>
      </c>
      <c r="BD591">
        <v>573</v>
      </c>
      <c r="BF591" t="str">
        <f t="shared" si="311"/>
        <v>sim</v>
      </c>
      <c r="BG591" s="38">
        <v>724016</v>
      </c>
      <c r="BH591">
        <v>4</v>
      </c>
      <c r="BI591">
        <v>4</v>
      </c>
      <c r="BJ591">
        <v>4</v>
      </c>
      <c r="BK591">
        <v>4</v>
      </c>
      <c r="BL591">
        <v>4</v>
      </c>
      <c r="BT591">
        <v>20</v>
      </c>
    </row>
    <row r="592" spans="2:72" x14ac:dyDescent="0.25">
      <c r="B592" s="22">
        <v>7</v>
      </c>
      <c r="C592" s="23">
        <v>724017</v>
      </c>
      <c r="D592" s="24" t="s">
        <v>625</v>
      </c>
      <c r="E592" s="25">
        <f t="shared" si="281"/>
        <v>99</v>
      </c>
      <c r="F592" s="25">
        <f>Tabela4[[#This Row],[1º ano  LP]]</f>
        <v>99</v>
      </c>
      <c r="G592" s="27">
        <f t="shared" si="282"/>
        <v>6</v>
      </c>
      <c r="H592" s="27">
        <f>Tabela4[[#This Row],[1º ano - APLICADOR LP]]</f>
        <v>6</v>
      </c>
      <c r="I592" s="25">
        <f t="shared" si="283"/>
        <v>95</v>
      </c>
      <c r="J592" s="25">
        <f t="shared" si="284"/>
        <v>95</v>
      </c>
      <c r="K592" s="27">
        <f t="shared" si="285"/>
        <v>6</v>
      </c>
      <c r="L592" s="27">
        <f t="shared" si="286"/>
        <v>6</v>
      </c>
      <c r="M592" s="25">
        <f t="shared" si="287"/>
        <v>68</v>
      </c>
      <c r="N592" s="25">
        <f t="shared" si="288"/>
        <v>68</v>
      </c>
      <c r="O592" s="27">
        <f t="shared" si="289"/>
        <v>4</v>
      </c>
      <c r="P592" s="27">
        <f t="shared" si="290"/>
        <v>4</v>
      </c>
      <c r="Q592" s="25">
        <f t="shared" si="291"/>
        <v>0</v>
      </c>
      <c r="R592" s="25">
        <f t="shared" si="292"/>
        <v>0</v>
      </c>
      <c r="S592" s="25">
        <f t="shared" si="293"/>
        <v>0</v>
      </c>
      <c r="T592" s="25">
        <f t="shared" si="294"/>
        <v>0</v>
      </c>
      <c r="U592" s="25">
        <f t="shared" si="295"/>
        <v>0</v>
      </c>
      <c r="V592" s="25">
        <f t="shared" si="296"/>
        <v>0</v>
      </c>
      <c r="W592" s="25">
        <f t="shared" si="297"/>
        <v>0</v>
      </c>
      <c r="X592" s="25">
        <f t="shared" si="298"/>
        <v>0</v>
      </c>
      <c r="Y592" s="25">
        <f t="shared" si="299"/>
        <v>0</v>
      </c>
      <c r="Z592" s="25">
        <f t="shared" si="300"/>
        <v>0</v>
      </c>
      <c r="AA592" s="25">
        <f t="shared" si="301"/>
        <v>0</v>
      </c>
      <c r="AB592" s="25">
        <f t="shared" si="302"/>
        <v>0</v>
      </c>
      <c r="AC592" s="25">
        <f t="shared" si="303"/>
        <v>0</v>
      </c>
      <c r="AD592" s="25">
        <f t="shared" si="304"/>
        <v>0</v>
      </c>
      <c r="AE592" s="25">
        <f t="shared" si="305"/>
        <v>0</v>
      </c>
      <c r="AF592" s="27">
        <f t="shared" si="306"/>
        <v>0</v>
      </c>
      <c r="AG592" s="27">
        <f t="shared" si="307"/>
        <v>0</v>
      </c>
      <c r="AH592" s="27">
        <f t="shared" si="308"/>
        <v>0</v>
      </c>
      <c r="AI592" s="27">
        <f t="shared" si="309"/>
        <v>0</v>
      </c>
      <c r="AJ592" s="27">
        <f t="shared" si="310"/>
        <v>0</v>
      </c>
      <c r="AK592" s="26">
        <f>SUM(Tabela4[[#This Row],[1º ano  LP]:[Questionário Contextual Estudante]])</f>
        <v>556</v>
      </c>
      <c r="AM592">
        <f>IFERROR(IF(VLOOKUP(Tabela4[[#This Row],[Designação]],BW:BX,2,0)="SIM",SUM(AR592:AU592)+(4*(SUM(BH592:BK592))),0),0)</f>
        <v>0</v>
      </c>
      <c r="AN592">
        <f>IFERROR(IF(VLOOKUP(Tabela4[[#This Row],[Designação]],BW:BX,2,0)="SIM",SUM(AV592:BC592)+(4*(SUM(BL592:BS592))),0),0)</f>
        <v>0</v>
      </c>
      <c r="AO592">
        <f>IFERROR(VLOOKUP(Tabela4[[#This Row],[Designação]],BW:BX,2,0),0)</f>
        <v>0</v>
      </c>
      <c r="AP592" t="str">
        <f>IF(Tabela4[[#This Row],[Designação]]=AQ592,"SIM","NÃO")</f>
        <v>SIM</v>
      </c>
      <c r="AQ592" s="38">
        <v>724017</v>
      </c>
      <c r="AR592">
        <v>87</v>
      </c>
      <c r="AS592">
        <v>83</v>
      </c>
      <c r="AT592">
        <v>60</v>
      </c>
      <c r="BD592">
        <v>230</v>
      </c>
      <c r="BF592" t="str">
        <f t="shared" si="311"/>
        <v>sim</v>
      </c>
      <c r="BG592" s="38">
        <v>724017</v>
      </c>
      <c r="BH592">
        <v>3</v>
      </c>
      <c r="BI592">
        <v>3</v>
      </c>
      <c r="BJ592">
        <v>2</v>
      </c>
      <c r="BT592">
        <v>8</v>
      </c>
    </row>
    <row r="593" spans="2:72" x14ac:dyDescent="0.25">
      <c r="B593" s="22">
        <v>7</v>
      </c>
      <c r="C593" s="23">
        <v>724018</v>
      </c>
      <c r="D593" s="24" t="s">
        <v>626</v>
      </c>
      <c r="E593" s="25">
        <f t="shared" si="281"/>
        <v>35</v>
      </c>
      <c r="F593" s="25">
        <f>Tabela4[[#This Row],[1º ano  LP]]</f>
        <v>35</v>
      </c>
      <c r="G593" s="27">
        <f t="shared" si="282"/>
        <v>2</v>
      </c>
      <c r="H593" s="27">
        <f>Tabela4[[#This Row],[1º ano - APLICADOR LP]]</f>
        <v>2</v>
      </c>
      <c r="I593" s="25">
        <f t="shared" si="283"/>
        <v>50</v>
      </c>
      <c r="J593" s="25">
        <f t="shared" si="284"/>
        <v>50</v>
      </c>
      <c r="K593" s="27">
        <f t="shared" si="285"/>
        <v>4</v>
      </c>
      <c r="L593" s="27">
        <f t="shared" si="286"/>
        <v>4</v>
      </c>
      <c r="M593" s="25">
        <f t="shared" si="287"/>
        <v>32</v>
      </c>
      <c r="N593" s="25">
        <f t="shared" si="288"/>
        <v>32</v>
      </c>
      <c r="O593" s="27">
        <f t="shared" si="289"/>
        <v>2</v>
      </c>
      <c r="P593" s="27">
        <f t="shared" si="290"/>
        <v>2</v>
      </c>
      <c r="Q593" s="25">
        <f t="shared" si="291"/>
        <v>120</v>
      </c>
      <c r="R593" s="25">
        <f t="shared" si="292"/>
        <v>120</v>
      </c>
      <c r="S593" s="25">
        <f t="shared" si="293"/>
        <v>109</v>
      </c>
      <c r="T593" s="25">
        <f t="shared" si="294"/>
        <v>109</v>
      </c>
      <c r="U593" s="25">
        <f t="shared" si="295"/>
        <v>76</v>
      </c>
      <c r="V593" s="25">
        <f t="shared" si="296"/>
        <v>76</v>
      </c>
      <c r="W593" s="25">
        <f t="shared" si="297"/>
        <v>0</v>
      </c>
      <c r="X593" s="25">
        <f t="shared" si="298"/>
        <v>0</v>
      </c>
      <c r="Y593" s="25">
        <f t="shared" si="299"/>
        <v>0</v>
      </c>
      <c r="Z593" s="25">
        <f t="shared" si="300"/>
        <v>0</v>
      </c>
      <c r="AA593" s="25">
        <f t="shared" si="301"/>
        <v>0</v>
      </c>
      <c r="AB593" s="25">
        <f t="shared" si="302"/>
        <v>0</v>
      </c>
      <c r="AC593" s="25">
        <f t="shared" si="303"/>
        <v>0</v>
      </c>
      <c r="AD593" s="25">
        <f t="shared" si="304"/>
        <v>0</v>
      </c>
      <c r="AE593" s="25">
        <f t="shared" si="305"/>
        <v>0</v>
      </c>
      <c r="AF593" s="27">
        <f t="shared" si="306"/>
        <v>0</v>
      </c>
      <c r="AG593" s="27">
        <f t="shared" si="307"/>
        <v>0</v>
      </c>
      <c r="AH593" s="27">
        <f t="shared" si="308"/>
        <v>0</v>
      </c>
      <c r="AI593" s="27">
        <f t="shared" si="309"/>
        <v>0</v>
      </c>
      <c r="AJ593" s="27">
        <f t="shared" si="310"/>
        <v>0</v>
      </c>
      <c r="AK593" s="26">
        <f>SUM(Tabela4[[#This Row],[1º ano  LP]:[Questionário Contextual Estudante]])</f>
        <v>860</v>
      </c>
      <c r="AM593">
        <f>IFERROR(IF(VLOOKUP(Tabela4[[#This Row],[Designação]],BW:BX,2,0)="SIM",SUM(AR593:AU593)+(4*(SUM(BH593:BK593))),0),0)</f>
        <v>0</v>
      </c>
      <c r="AN593">
        <f>IFERROR(IF(VLOOKUP(Tabela4[[#This Row],[Designação]],BW:BX,2,0)="SIM",SUM(AV593:BC593)+(4*(SUM(BL593:BS593))),0),0)</f>
        <v>0</v>
      </c>
      <c r="AO593">
        <f>IFERROR(VLOOKUP(Tabela4[[#This Row],[Designação]],BW:BX,2,0),0)</f>
        <v>0</v>
      </c>
      <c r="AP593" t="str">
        <f>IF(Tabela4[[#This Row],[Designação]]=AQ593,"SIM","NÃO")</f>
        <v>SIM</v>
      </c>
      <c r="AQ593" s="38">
        <v>724018</v>
      </c>
      <c r="AR593">
        <v>31</v>
      </c>
      <c r="AS593">
        <v>42</v>
      </c>
      <c r="AT593">
        <v>28</v>
      </c>
      <c r="AU593">
        <v>108</v>
      </c>
      <c r="AV593">
        <v>97</v>
      </c>
      <c r="AW593">
        <v>68</v>
      </c>
      <c r="BD593">
        <v>374</v>
      </c>
      <c r="BF593" t="str">
        <f t="shared" si="311"/>
        <v>sim</v>
      </c>
      <c r="BG593" s="38">
        <v>724018</v>
      </c>
      <c r="BH593">
        <v>1</v>
      </c>
      <c r="BI593">
        <v>2</v>
      </c>
      <c r="BJ593">
        <v>1</v>
      </c>
      <c r="BK593">
        <v>3</v>
      </c>
      <c r="BL593">
        <v>3</v>
      </c>
      <c r="BM593">
        <v>2</v>
      </c>
      <c r="BT593">
        <v>12</v>
      </c>
    </row>
    <row r="594" spans="2:72" x14ac:dyDescent="0.25">
      <c r="B594" s="22">
        <v>7</v>
      </c>
      <c r="C594" s="23">
        <v>724019</v>
      </c>
      <c r="D594" s="24" t="s">
        <v>627</v>
      </c>
      <c r="E594" s="25">
        <f t="shared" si="281"/>
        <v>0</v>
      </c>
      <c r="F594" s="25">
        <f>Tabela4[[#This Row],[1º ano  LP]]</f>
        <v>0</v>
      </c>
      <c r="G594" s="27">
        <f t="shared" si="282"/>
        <v>0</v>
      </c>
      <c r="H594" s="27">
        <f>Tabela4[[#This Row],[1º ano - APLICADOR LP]]</f>
        <v>0</v>
      </c>
      <c r="I594" s="25">
        <f t="shared" si="283"/>
        <v>0</v>
      </c>
      <c r="J594" s="25">
        <f t="shared" si="284"/>
        <v>0</v>
      </c>
      <c r="K594" s="27">
        <f t="shared" si="285"/>
        <v>0</v>
      </c>
      <c r="L594" s="27">
        <f t="shared" si="286"/>
        <v>0</v>
      </c>
      <c r="M594" s="25">
        <f t="shared" si="287"/>
        <v>0</v>
      </c>
      <c r="N594" s="25">
        <f t="shared" si="288"/>
        <v>0</v>
      </c>
      <c r="O594" s="27">
        <f t="shared" si="289"/>
        <v>0</v>
      </c>
      <c r="P594" s="27">
        <f t="shared" si="290"/>
        <v>0</v>
      </c>
      <c r="Q594" s="25">
        <f t="shared" si="291"/>
        <v>83</v>
      </c>
      <c r="R594" s="25">
        <f t="shared" si="292"/>
        <v>83</v>
      </c>
      <c r="S594" s="25">
        <f t="shared" si="293"/>
        <v>77</v>
      </c>
      <c r="T594" s="25">
        <f t="shared" si="294"/>
        <v>77</v>
      </c>
      <c r="U594" s="25">
        <f t="shared" si="295"/>
        <v>198</v>
      </c>
      <c r="V594" s="25">
        <f t="shared" si="296"/>
        <v>198</v>
      </c>
      <c r="W594" s="25">
        <f t="shared" si="297"/>
        <v>170</v>
      </c>
      <c r="X594" s="25">
        <f t="shared" si="298"/>
        <v>170</v>
      </c>
      <c r="Y594" s="25">
        <f t="shared" si="299"/>
        <v>93</v>
      </c>
      <c r="Z594" s="25">
        <f t="shared" si="300"/>
        <v>93</v>
      </c>
      <c r="AA594" s="25">
        <f t="shared" si="301"/>
        <v>132</v>
      </c>
      <c r="AB594" s="25">
        <f t="shared" si="302"/>
        <v>132</v>
      </c>
      <c r="AC594" s="25">
        <f t="shared" si="303"/>
        <v>0</v>
      </c>
      <c r="AD594" s="25">
        <f t="shared" si="304"/>
        <v>0</v>
      </c>
      <c r="AE594" s="25">
        <f t="shared" si="305"/>
        <v>29</v>
      </c>
      <c r="AF594" s="27">
        <f t="shared" si="306"/>
        <v>29</v>
      </c>
      <c r="AG594" s="27">
        <f t="shared" si="307"/>
        <v>0</v>
      </c>
      <c r="AH594" s="27">
        <f t="shared" si="308"/>
        <v>0</v>
      </c>
      <c r="AI594" s="27">
        <f t="shared" si="309"/>
        <v>0</v>
      </c>
      <c r="AJ594" s="27">
        <f t="shared" si="310"/>
        <v>0</v>
      </c>
      <c r="AK594" s="26">
        <f>SUM(Tabela4[[#This Row],[1º ano  LP]:[Questionário Contextual Estudante]])</f>
        <v>1564</v>
      </c>
      <c r="AM594">
        <f>IFERROR(IF(VLOOKUP(Tabela4[[#This Row],[Designação]],BW:BX,2,0)="SIM",SUM(AR594:AU594)+(4*(SUM(BH594:BK594))),0),0)</f>
        <v>0</v>
      </c>
      <c r="AN594">
        <f>IFERROR(IF(VLOOKUP(Tabela4[[#This Row],[Designação]],BW:BX,2,0)="SIM",SUM(AV594:BC594)+(4*(SUM(BL594:BS594))),0),0)</f>
        <v>0</v>
      </c>
      <c r="AO594">
        <f>IFERROR(VLOOKUP(Tabela4[[#This Row],[Designação]],BW:BX,2,0),0)</f>
        <v>0</v>
      </c>
      <c r="AP594" t="str">
        <f>IF(Tabela4[[#This Row],[Designação]]=AQ594,"SIM","NÃO")</f>
        <v>SIM</v>
      </c>
      <c r="AQ594" s="38">
        <v>724019</v>
      </c>
      <c r="AU594">
        <v>75</v>
      </c>
      <c r="AV594">
        <v>69</v>
      </c>
      <c r="AW594">
        <v>178</v>
      </c>
      <c r="AX594">
        <v>154</v>
      </c>
      <c r="AY594">
        <v>85</v>
      </c>
      <c r="AZ594">
        <v>120</v>
      </c>
      <c r="BB594">
        <v>25</v>
      </c>
      <c r="BD594">
        <v>706</v>
      </c>
      <c r="BF594" t="str">
        <f t="shared" si="311"/>
        <v>sim</v>
      </c>
      <c r="BG594" s="38">
        <v>724019</v>
      </c>
      <c r="BK594">
        <v>2</v>
      </c>
      <c r="BL594">
        <v>2</v>
      </c>
      <c r="BM594">
        <v>5</v>
      </c>
      <c r="BN594">
        <v>4</v>
      </c>
      <c r="BO594">
        <v>2</v>
      </c>
      <c r="BP594">
        <v>3</v>
      </c>
      <c r="BR594">
        <v>1</v>
      </c>
      <c r="BT594">
        <v>19</v>
      </c>
    </row>
    <row r="595" spans="2:72" x14ac:dyDescent="0.25">
      <c r="B595" s="22">
        <v>7</v>
      </c>
      <c r="C595" s="23">
        <v>724020</v>
      </c>
      <c r="D595" s="24" t="s">
        <v>628</v>
      </c>
      <c r="E595" s="25">
        <f t="shared" si="281"/>
        <v>62</v>
      </c>
      <c r="F595" s="25">
        <f>Tabela4[[#This Row],[1º ano  LP]]</f>
        <v>62</v>
      </c>
      <c r="G595" s="27">
        <f t="shared" si="282"/>
        <v>4</v>
      </c>
      <c r="H595" s="27">
        <f>Tabela4[[#This Row],[1º ano - APLICADOR LP]]</f>
        <v>4</v>
      </c>
      <c r="I595" s="25">
        <f t="shared" si="283"/>
        <v>34</v>
      </c>
      <c r="J595" s="25">
        <f t="shared" si="284"/>
        <v>34</v>
      </c>
      <c r="K595" s="27">
        <f t="shared" si="285"/>
        <v>2</v>
      </c>
      <c r="L595" s="27">
        <f t="shared" si="286"/>
        <v>2</v>
      </c>
      <c r="M595" s="25">
        <f t="shared" si="287"/>
        <v>67</v>
      </c>
      <c r="N595" s="25">
        <f t="shared" si="288"/>
        <v>67</v>
      </c>
      <c r="O595" s="27">
        <f t="shared" si="289"/>
        <v>4</v>
      </c>
      <c r="P595" s="27">
        <f t="shared" si="290"/>
        <v>4</v>
      </c>
      <c r="Q595" s="25">
        <f t="shared" si="291"/>
        <v>0</v>
      </c>
      <c r="R595" s="25">
        <f t="shared" si="292"/>
        <v>0</v>
      </c>
      <c r="S595" s="25">
        <f t="shared" si="293"/>
        <v>0</v>
      </c>
      <c r="T595" s="25">
        <f t="shared" si="294"/>
        <v>0</v>
      </c>
      <c r="U595" s="25">
        <f t="shared" si="295"/>
        <v>0</v>
      </c>
      <c r="V595" s="25">
        <f t="shared" si="296"/>
        <v>0</v>
      </c>
      <c r="W595" s="25">
        <f t="shared" si="297"/>
        <v>0</v>
      </c>
      <c r="X595" s="25">
        <f t="shared" si="298"/>
        <v>0</v>
      </c>
      <c r="Y595" s="25">
        <f t="shared" si="299"/>
        <v>0</v>
      </c>
      <c r="Z595" s="25">
        <f t="shared" si="300"/>
        <v>0</v>
      </c>
      <c r="AA595" s="25">
        <f t="shared" si="301"/>
        <v>0</v>
      </c>
      <c r="AB595" s="25">
        <f t="shared" si="302"/>
        <v>0</v>
      </c>
      <c r="AC595" s="25">
        <f t="shared" si="303"/>
        <v>0</v>
      </c>
      <c r="AD595" s="25">
        <f t="shared" si="304"/>
        <v>0</v>
      </c>
      <c r="AE595" s="25">
        <f t="shared" si="305"/>
        <v>0</v>
      </c>
      <c r="AF595" s="27">
        <f t="shared" si="306"/>
        <v>0</v>
      </c>
      <c r="AG595" s="27">
        <f t="shared" si="307"/>
        <v>0</v>
      </c>
      <c r="AH595" s="27">
        <f t="shared" si="308"/>
        <v>0</v>
      </c>
      <c r="AI595" s="27">
        <f t="shared" si="309"/>
        <v>0</v>
      </c>
      <c r="AJ595" s="27">
        <f t="shared" si="310"/>
        <v>0</v>
      </c>
      <c r="AK595" s="26">
        <f>SUM(Tabela4[[#This Row],[1º ano  LP]:[Questionário Contextual Estudante]])</f>
        <v>346</v>
      </c>
      <c r="AM595">
        <f>IFERROR(IF(VLOOKUP(Tabela4[[#This Row],[Designação]],BW:BX,2,0)="SIM",SUM(AR595:AU595)+(4*(SUM(BH595:BK595))),0),0)</f>
        <v>0</v>
      </c>
      <c r="AN595">
        <f>IFERROR(IF(VLOOKUP(Tabela4[[#This Row],[Designação]],BW:BX,2,0)="SIM",SUM(AV595:BC595)+(4*(SUM(BL595:BS595))),0),0)</f>
        <v>0</v>
      </c>
      <c r="AO595">
        <f>IFERROR(VLOOKUP(Tabela4[[#This Row],[Designação]],BW:BX,2,0),0)</f>
        <v>0</v>
      </c>
      <c r="AP595" t="str">
        <f>IF(Tabela4[[#This Row],[Designação]]=AQ595,"SIM","NÃO")</f>
        <v>SIM</v>
      </c>
      <c r="AQ595" s="38">
        <v>724020</v>
      </c>
      <c r="AR595">
        <v>54</v>
      </c>
      <c r="AS595">
        <v>30</v>
      </c>
      <c r="AT595">
        <v>59</v>
      </c>
      <c r="BD595">
        <v>143</v>
      </c>
      <c r="BF595" t="str">
        <f t="shared" si="311"/>
        <v>sim</v>
      </c>
      <c r="BG595" s="38">
        <v>724020</v>
      </c>
      <c r="BH595">
        <v>2</v>
      </c>
      <c r="BI595">
        <v>1</v>
      </c>
      <c r="BJ595">
        <v>2</v>
      </c>
      <c r="BT595">
        <v>5</v>
      </c>
    </row>
    <row r="596" spans="2:72" x14ac:dyDescent="0.25">
      <c r="B596" s="22">
        <v>7</v>
      </c>
      <c r="C596" s="23">
        <v>724021</v>
      </c>
      <c r="D596" s="24" t="s">
        <v>629</v>
      </c>
      <c r="E596" s="25">
        <f t="shared" si="281"/>
        <v>102</v>
      </c>
      <c r="F596" s="25">
        <f>Tabela4[[#This Row],[1º ano  LP]]</f>
        <v>102</v>
      </c>
      <c r="G596" s="27">
        <f t="shared" si="282"/>
        <v>6</v>
      </c>
      <c r="H596" s="27">
        <f>Tabela4[[#This Row],[1º ano - APLICADOR LP]]</f>
        <v>6</v>
      </c>
      <c r="I596" s="25">
        <f t="shared" si="283"/>
        <v>132</v>
      </c>
      <c r="J596" s="25">
        <f t="shared" si="284"/>
        <v>132</v>
      </c>
      <c r="K596" s="27">
        <f t="shared" si="285"/>
        <v>8</v>
      </c>
      <c r="L596" s="27">
        <f t="shared" si="286"/>
        <v>8</v>
      </c>
      <c r="M596" s="25">
        <f t="shared" si="287"/>
        <v>145</v>
      </c>
      <c r="N596" s="25">
        <f t="shared" si="288"/>
        <v>145</v>
      </c>
      <c r="O596" s="27">
        <f t="shared" si="289"/>
        <v>8</v>
      </c>
      <c r="P596" s="27">
        <f t="shared" si="290"/>
        <v>8</v>
      </c>
      <c r="Q596" s="25">
        <f t="shared" si="291"/>
        <v>0</v>
      </c>
      <c r="R596" s="25">
        <f t="shared" si="292"/>
        <v>0</v>
      </c>
      <c r="S596" s="25">
        <f t="shared" si="293"/>
        <v>0</v>
      </c>
      <c r="T596" s="25">
        <f t="shared" si="294"/>
        <v>0</v>
      </c>
      <c r="U596" s="25">
        <f t="shared" si="295"/>
        <v>0</v>
      </c>
      <c r="V596" s="25">
        <f t="shared" si="296"/>
        <v>0</v>
      </c>
      <c r="W596" s="25">
        <f t="shared" si="297"/>
        <v>0</v>
      </c>
      <c r="X596" s="25">
        <f t="shared" si="298"/>
        <v>0</v>
      </c>
      <c r="Y596" s="25">
        <f t="shared" si="299"/>
        <v>0</v>
      </c>
      <c r="Z596" s="25">
        <f t="shared" si="300"/>
        <v>0</v>
      </c>
      <c r="AA596" s="25">
        <f t="shared" si="301"/>
        <v>0</v>
      </c>
      <c r="AB596" s="25">
        <f t="shared" si="302"/>
        <v>0</v>
      </c>
      <c r="AC596" s="25">
        <f t="shared" si="303"/>
        <v>0</v>
      </c>
      <c r="AD596" s="25">
        <f t="shared" si="304"/>
        <v>0</v>
      </c>
      <c r="AE596" s="25">
        <f t="shared" si="305"/>
        <v>0</v>
      </c>
      <c r="AF596" s="27">
        <f t="shared" si="306"/>
        <v>0</v>
      </c>
      <c r="AG596" s="27">
        <f t="shared" si="307"/>
        <v>0</v>
      </c>
      <c r="AH596" s="27">
        <f t="shared" si="308"/>
        <v>0</v>
      </c>
      <c r="AI596" s="27">
        <f t="shared" si="309"/>
        <v>0</v>
      </c>
      <c r="AJ596" s="27">
        <f t="shared" si="310"/>
        <v>0</v>
      </c>
      <c r="AK596" s="26">
        <f>SUM(Tabela4[[#This Row],[1º ano  LP]:[Questionário Contextual Estudante]])</f>
        <v>802</v>
      </c>
      <c r="AM596">
        <f>IFERROR(IF(VLOOKUP(Tabela4[[#This Row],[Designação]],BW:BX,2,0)="SIM",SUM(AR596:AU596)+(4*(SUM(BH596:BK596))),0),0)</f>
        <v>0</v>
      </c>
      <c r="AN596">
        <f>IFERROR(IF(VLOOKUP(Tabela4[[#This Row],[Designação]],BW:BX,2,0)="SIM",SUM(AV596:BC596)+(4*(SUM(BL596:BS596))),0),0)</f>
        <v>0</v>
      </c>
      <c r="AO596">
        <f>IFERROR(VLOOKUP(Tabela4[[#This Row],[Designação]],BW:BX,2,0),0)</f>
        <v>0</v>
      </c>
      <c r="AP596" t="str">
        <f>IF(Tabela4[[#This Row],[Designação]]=AQ596,"SIM","NÃO")</f>
        <v>SIM</v>
      </c>
      <c r="AQ596" s="38">
        <v>724021</v>
      </c>
      <c r="AR596">
        <v>90</v>
      </c>
      <c r="AS596">
        <v>116</v>
      </c>
      <c r="AT596">
        <v>129</v>
      </c>
      <c r="BD596">
        <v>335</v>
      </c>
      <c r="BF596" t="str">
        <f t="shared" si="311"/>
        <v>sim</v>
      </c>
      <c r="BG596" s="38">
        <v>724021</v>
      </c>
      <c r="BH596">
        <v>3</v>
      </c>
      <c r="BI596">
        <v>4</v>
      </c>
      <c r="BJ596">
        <v>4</v>
      </c>
      <c r="BT596">
        <v>11</v>
      </c>
    </row>
    <row r="597" spans="2:72" x14ac:dyDescent="0.25">
      <c r="B597" s="22">
        <v>7</v>
      </c>
      <c r="C597" s="23">
        <v>724022</v>
      </c>
      <c r="D597" s="24" t="s">
        <v>630</v>
      </c>
      <c r="E597" s="25">
        <f t="shared" si="281"/>
        <v>0</v>
      </c>
      <c r="F597" s="25">
        <f>Tabela4[[#This Row],[1º ano  LP]]</f>
        <v>0</v>
      </c>
      <c r="G597" s="27">
        <f t="shared" si="282"/>
        <v>0</v>
      </c>
      <c r="H597" s="27">
        <f>Tabela4[[#This Row],[1º ano - APLICADOR LP]]</f>
        <v>0</v>
      </c>
      <c r="I597" s="25">
        <f t="shared" si="283"/>
        <v>0</v>
      </c>
      <c r="J597" s="25">
        <f t="shared" si="284"/>
        <v>0</v>
      </c>
      <c r="K597" s="27">
        <f t="shared" si="285"/>
        <v>0</v>
      </c>
      <c r="L597" s="27">
        <f t="shared" si="286"/>
        <v>0</v>
      </c>
      <c r="M597" s="25">
        <f t="shared" si="287"/>
        <v>0</v>
      </c>
      <c r="N597" s="25">
        <f t="shared" si="288"/>
        <v>0</v>
      </c>
      <c r="O597" s="27">
        <f t="shared" si="289"/>
        <v>0</v>
      </c>
      <c r="P597" s="27">
        <f t="shared" si="290"/>
        <v>0</v>
      </c>
      <c r="Q597" s="25">
        <f t="shared" si="291"/>
        <v>37</v>
      </c>
      <c r="R597" s="25">
        <f t="shared" si="292"/>
        <v>37</v>
      </c>
      <c r="S597" s="25">
        <f t="shared" si="293"/>
        <v>42</v>
      </c>
      <c r="T597" s="25">
        <f t="shared" si="294"/>
        <v>42</v>
      </c>
      <c r="U597" s="25">
        <f t="shared" si="295"/>
        <v>40</v>
      </c>
      <c r="V597" s="25">
        <f t="shared" si="296"/>
        <v>40</v>
      </c>
      <c r="W597" s="25">
        <f t="shared" si="297"/>
        <v>150</v>
      </c>
      <c r="X597" s="25">
        <f t="shared" si="298"/>
        <v>150</v>
      </c>
      <c r="Y597" s="25">
        <f t="shared" si="299"/>
        <v>196</v>
      </c>
      <c r="Z597" s="25">
        <f t="shared" si="300"/>
        <v>196</v>
      </c>
      <c r="AA597" s="25">
        <f t="shared" si="301"/>
        <v>139</v>
      </c>
      <c r="AB597" s="25">
        <f t="shared" si="302"/>
        <v>139</v>
      </c>
      <c r="AC597" s="25">
        <f t="shared" si="303"/>
        <v>0</v>
      </c>
      <c r="AD597" s="25">
        <f t="shared" si="304"/>
        <v>0</v>
      </c>
      <c r="AE597" s="25">
        <f t="shared" si="305"/>
        <v>0</v>
      </c>
      <c r="AF597" s="27">
        <f t="shared" si="306"/>
        <v>0</v>
      </c>
      <c r="AG597" s="27">
        <f t="shared" si="307"/>
        <v>0</v>
      </c>
      <c r="AH597" s="27">
        <f t="shared" si="308"/>
        <v>0</v>
      </c>
      <c r="AI597" s="27">
        <f t="shared" si="309"/>
        <v>0</v>
      </c>
      <c r="AJ597" s="27">
        <f t="shared" si="310"/>
        <v>0</v>
      </c>
      <c r="AK597" s="26">
        <f>SUM(Tabela4[[#This Row],[1º ano  LP]:[Questionário Contextual Estudante]])</f>
        <v>1208</v>
      </c>
      <c r="AM597">
        <f>IFERROR(IF(VLOOKUP(Tabela4[[#This Row],[Designação]],BW:BX,2,0)="SIM",SUM(AR597:AU597)+(4*(SUM(BH597:BK597))),0),0)</f>
        <v>0</v>
      </c>
      <c r="AN597">
        <f>IFERROR(IF(VLOOKUP(Tabela4[[#This Row],[Designação]],BW:BX,2,0)="SIM",SUM(AV597:BC597)+(4*(SUM(BL597:BS597))),0),0)</f>
        <v>0</v>
      </c>
      <c r="AO597">
        <f>IFERROR(VLOOKUP(Tabela4[[#This Row],[Designação]],BW:BX,2,0),0)</f>
        <v>0</v>
      </c>
      <c r="AP597" t="str">
        <f>IF(Tabela4[[#This Row],[Designação]]=AQ597,"SIM","NÃO")</f>
        <v>SIM</v>
      </c>
      <c r="AQ597" s="38">
        <v>724022</v>
      </c>
      <c r="AU597">
        <v>33</v>
      </c>
      <c r="AV597">
        <v>38</v>
      </c>
      <c r="AW597">
        <v>36</v>
      </c>
      <c r="AX597">
        <v>134</v>
      </c>
      <c r="AY597">
        <v>176</v>
      </c>
      <c r="AZ597">
        <v>123</v>
      </c>
      <c r="BD597">
        <v>540</v>
      </c>
      <c r="BF597" t="str">
        <f t="shared" si="311"/>
        <v>sim</v>
      </c>
      <c r="BG597" s="38">
        <v>724022</v>
      </c>
      <c r="BK597">
        <v>1</v>
      </c>
      <c r="BL597">
        <v>1</v>
      </c>
      <c r="BM597">
        <v>1</v>
      </c>
      <c r="BN597">
        <v>4</v>
      </c>
      <c r="BO597">
        <v>5</v>
      </c>
      <c r="BP597">
        <v>4</v>
      </c>
      <c r="BT597">
        <v>16</v>
      </c>
    </row>
    <row r="598" spans="2:72" x14ac:dyDescent="0.25">
      <c r="B598" s="22">
        <v>7</v>
      </c>
      <c r="C598" s="23">
        <v>724023</v>
      </c>
      <c r="D598" s="24" t="s">
        <v>631</v>
      </c>
      <c r="E598" s="25">
        <f t="shared" si="281"/>
        <v>61</v>
      </c>
      <c r="F598" s="25">
        <f>Tabela4[[#This Row],[1º ano  LP]]</f>
        <v>61</v>
      </c>
      <c r="G598" s="27">
        <f t="shared" si="282"/>
        <v>4</v>
      </c>
      <c r="H598" s="27">
        <f>Tabela4[[#This Row],[1º ano - APLICADOR LP]]</f>
        <v>4</v>
      </c>
      <c r="I598" s="25">
        <f t="shared" si="283"/>
        <v>42</v>
      </c>
      <c r="J598" s="25">
        <f t="shared" si="284"/>
        <v>42</v>
      </c>
      <c r="K598" s="27">
        <f t="shared" si="285"/>
        <v>4</v>
      </c>
      <c r="L598" s="27">
        <f t="shared" si="286"/>
        <v>4</v>
      </c>
      <c r="M598" s="25">
        <f t="shared" si="287"/>
        <v>56</v>
      </c>
      <c r="N598" s="25">
        <f t="shared" si="288"/>
        <v>56</v>
      </c>
      <c r="O598" s="27">
        <f t="shared" si="289"/>
        <v>4</v>
      </c>
      <c r="P598" s="27">
        <f t="shared" si="290"/>
        <v>4</v>
      </c>
      <c r="Q598" s="25">
        <f t="shared" si="291"/>
        <v>57</v>
      </c>
      <c r="R598" s="25">
        <f t="shared" si="292"/>
        <v>57</v>
      </c>
      <c r="S598" s="25">
        <f t="shared" si="293"/>
        <v>48</v>
      </c>
      <c r="T598" s="25">
        <f t="shared" si="294"/>
        <v>48</v>
      </c>
      <c r="U598" s="25">
        <f t="shared" si="295"/>
        <v>29</v>
      </c>
      <c r="V598" s="25">
        <f t="shared" si="296"/>
        <v>29</v>
      </c>
      <c r="W598" s="25">
        <f t="shared" si="297"/>
        <v>0</v>
      </c>
      <c r="X598" s="25">
        <f t="shared" si="298"/>
        <v>0</v>
      </c>
      <c r="Y598" s="25">
        <f t="shared" si="299"/>
        <v>0</v>
      </c>
      <c r="Z598" s="25">
        <f t="shared" si="300"/>
        <v>0</v>
      </c>
      <c r="AA598" s="25">
        <f t="shared" si="301"/>
        <v>0</v>
      </c>
      <c r="AB598" s="25">
        <f t="shared" si="302"/>
        <v>0</v>
      </c>
      <c r="AC598" s="25">
        <f t="shared" si="303"/>
        <v>0</v>
      </c>
      <c r="AD598" s="25">
        <f t="shared" si="304"/>
        <v>0</v>
      </c>
      <c r="AE598" s="25">
        <f t="shared" si="305"/>
        <v>0</v>
      </c>
      <c r="AF598" s="27">
        <f t="shared" si="306"/>
        <v>0</v>
      </c>
      <c r="AG598" s="27">
        <f t="shared" si="307"/>
        <v>0</v>
      </c>
      <c r="AH598" s="27">
        <f t="shared" si="308"/>
        <v>0</v>
      </c>
      <c r="AI598" s="27">
        <f t="shared" si="309"/>
        <v>0</v>
      </c>
      <c r="AJ598" s="27">
        <f t="shared" si="310"/>
        <v>0</v>
      </c>
      <c r="AK598" s="26">
        <f>SUM(Tabela4[[#This Row],[1º ano  LP]:[Questionário Contextual Estudante]])</f>
        <v>610</v>
      </c>
      <c r="AM598">
        <f>IFERROR(IF(VLOOKUP(Tabela4[[#This Row],[Designação]],BW:BX,2,0)="SIM",SUM(AR598:AU598)+(4*(SUM(BH598:BK598))),0),0)</f>
        <v>0</v>
      </c>
      <c r="AN598">
        <f>IFERROR(IF(VLOOKUP(Tabela4[[#This Row],[Designação]],BW:BX,2,0)="SIM",SUM(AV598:BC598)+(4*(SUM(BL598:BS598))),0),0)</f>
        <v>0</v>
      </c>
      <c r="AO598">
        <f>IFERROR(VLOOKUP(Tabela4[[#This Row],[Designação]],BW:BX,2,0),0)</f>
        <v>0</v>
      </c>
      <c r="AP598" t="str">
        <f>IF(Tabela4[[#This Row],[Designação]]=AQ598,"SIM","NÃO")</f>
        <v>SIM</v>
      </c>
      <c r="AQ598" s="38">
        <v>724023</v>
      </c>
      <c r="AR598">
        <v>53</v>
      </c>
      <c r="AS598">
        <v>34</v>
      </c>
      <c r="AT598">
        <v>48</v>
      </c>
      <c r="AU598">
        <v>49</v>
      </c>
      <c r="AV598">
        <v>40</v>
      </c>
      <c r="AW598">
        <v>25</v>
      </c>
      <c r="BD598">
        <v>249</v>
      </c>
      <c r="BF598" t="str">
        <f t="shared" si="311"/>
        <v>sim</v>
      </c>
      <c r="BG598" s="38">
        <v>724023</v>
      </c>
      <c r="BH598">
        <v>2</v>
      </c>
      <c r="BI598">
        <v>2</v>
      </c>
      <c r="BJ598">
        <v>2</v>
      </c>
      <c r="BK598">
        <v>2</v>
      </c>
      <c r="BL598">
        <v>2</v>
      </c>
      <c r="BM598">
        <v>1</v>
      </c>
      <c r="BT598">
        <v>11</v>
      </c>
    </row>
    <row r="599" spans="2:72" x14ac:dyDescent="0.25">
      <c r="B599" s="22">
        <v>7</v>
      </c>
      <c r="C599" s="23">
        <v>724024</v>
      </c>
      <c r="D599" s="24" t="s">
        <v>632</v>
      </c>
      <c r="E599" s="25">
        <f t="shared" si="281"/>
        <v>101</v>
      </c>
      <c r="F599" s="25">
        <f>Tabela4[[#This Row],[1º ano  LP]]</f>
        <v>101</v>
      </c>
      <c r="G599" s="27">
        <f t="shared" si="282"/>
        <v>6</v>
      </c>
      <c r="H599" s="27">
        <f>Tabela4[[#This Row],[1º ano - APLICADOR LP]]</f>
        <v>6</v>
      </c>
      <c r="I599" s="25">
        <f t="shared" si="283"/>
        <v>66</v>
      </c>
      <c r="J599" s="25">
        <f t="shared" si="284"/>
        <v>66</v>
      </c>
      <c r="K599" s="27">
        <f t="shared" si="285"/>
        <v>4</v>
      </c>
      <c r="L599" s="27">
        <f t="shared" si="286"/>
        <v>4</v>
      </c>
      <c r="M599" s="25">
        <f t="shared" si="287"/>
        <v>146</v>
      </c>
      <c r="N599" s="25">
        <f t="shared" si="288"/>
        <v>146</v>
      </c>
      <c r="O599" s="27">
        <f t="shared" si="289"/>
        <v>8</v>
      </c>
      <c r="P599" s="27">
        <f t="shared" si="290"/>
        <v>8</v>
      </c>
      <c r="Q599" s="25">
        <f t="shared" si="291"/>
        <v>110</v>
      </c>
      <c r="R599" s="25">
        <f t="shared" si="292"/>
        <v>110</v>
      </c>
      <c r="S599" s="25">
        <f t="shared" si="293"/>
        <v>116</v>
      </c>
      <c r="T599" s="25">
        <f t="shared" si="294"/>
        <v>116</v>
      </c>
      <c r="U599" s="25">
        <f t="shared" si="295"/>
        <v>113</v>
      </c>
      <c r="V599" s="25">
        <f t="shared" si="296"/>
        <v>113</v>
      </c>
      <c r="W599" s="25">
        <f t="shared" si="297"/>
        <v>0</v>
      </c>
      <c r="X599" s="25">
        <f t="shared" si="298"/>
        <v>0</v>
      </c>
      <c r="Y599" s="25">
        <f t="shared" si="299"/>
        <v>0</v>
      </c>
      <c r="Z599" s="25">
        <f t="shared" si="300"/>
        <v>0</v>
      </c>
      <c r="AA599" s="25">
        <f t="shared" si="301"/>
        <v>0</v>
      </c>
      <c r="AB599" s="25">
        <f t="shared" si="302"/>
        <v>0</v>
      </c>
      <c r="AC599" s="25">
        <f t="shared" si="303"/>
        <v>0</v>
      </c>
      <c r="AD599" s="25">
        <f t="shared" si="304"/>
        <v>0</v>
      </c>
      <c r="AE599" s="25">
        <f t="shared" si="305"/>
        <v>0</v>
      </c>
      <c r="AF599" s="27">
        <f t="shared" si="306"/>
        <v>0</v>
      </c>
      <c r="AG599" s="27">
        <f t="shared" si="307"/>
        <v>0</v>
      </c>
      <c r="AH599" s="27">
        <f t="shared" si="308"/>
        <v>0</v>
      </c>
      <c r="AI599" s="27">
        <f t="shared" si="309"/>
        <v>0</v>
      </c>
      <c r="AJ599" s="27">
        <f t="shared" si="310"/>
        <v>0</v>
      </c>
      <c r="AK599" s="26">
        <f>SUM(Tabela4[[#This Row],[1º ano  LP]:[Questionário Contextual Estudante]])</f>
        <v>1340</v>
      </c>
      <c r="AM599">
        <f>IFERROR(IF(VLOOKUP(Tabela4[[#This Row],[Designação]],BW:BX,2,0)="SIM",SUM(AR599:AU599)+(4*(SUM(BH599:BK599))),0),0)</f>
        <v>0</v>
      </c>
      <c r="AN599">
        <f>IFERROR(IF(VLOOKUP(Tabela4[[#This Row],[Designação]],BW:BX,2,0)="SIM",SUM(AV599:BC599)+(4*(SUM(BL599:BS599))),0),0)</f>
        <v>0</v>
      </c>
      <c r="AO599">
        <f>IFERROR(VLOOKUP(Tabela4[[#This Row],[Designação]],BW:BX,2,0),0)</f>
        <v>0</v>
      </c>
      <c r="AP599" t="str">
        <f>IF(Tabela4[[#This Row],[Designação]]=AQ599,"SIM","NÃO")</f>
        <v>SIM</v>
      </c>
      <c r="AQ599" s="38">
        <v>724024</v>
      </c>
      <c r="AR599">
        <v>89</v>
      </c>
      <c r="AS599">
        <v>58</v>
      </c>
      <c r="AT599">
        <v>130</v>
      </c>
      <c r="AU599">
        <v>98</v>
      </c>
      <c r="AV599">
        <v>104</v>
      </c>
      <c r="AW599">
        <v>101</v>
      </c>
      <c r="BD599">
        <v>580</v>
      </c>
      <c r="BF599" t="str">
        <f t="shared" si="311"/>
        <v>sim</v>
      </c>
      <c r="BG599" s="38">
        <v>724024</v>
      </c>
      <c r="BH599">
        <v>3</v>
      </c>
      <c r="BI599">
        <v>2</v>
      </c>
      <c r="BJ599">
        <v>4</v>
      </c>
      <c r="BK599">
        <v>3</v>
      </c>
      <c r="BL599">
        <v>3</v>
      </c>
      <c r="BM599">
        <v>3</v>
      </c>
      <c r="BT599">
        <v>18</v>
      </c>
    </row>
    <row r="600" spans="2:72" x14ac:dyDescent="0.25">
      <c r="B600" s="22">
        <v>7</v>
      </c>
      <c r="C600" s="23">
        <v>724026</v>
      </c>
      <c r="D600" s="24" t="s">
        <v>633</v>
      </c>
      <c r="E600" s="25">
        <f t="shared" si="281"/>
        <v>218</v>
      </c>
      <c r="F600" s="25">
        <f>Tabela4[[#This Row],[1º ano  LP]]</f>
        <v>218</v>
      </c>
      <c r="G600" s="27">
        <f t="shared" si="282"/>
        <v>14</v>
      </c>
      <c r="H600" s="27">
        <f>Tabela4[[#This Row],[1º ano - APLICADOR LP]]</f>
        <v>14</v>
      </c>
      <c r="I600" s="25">
        <f t="shared" si="283"/>
        <v>195</v>
      </c>
      <c r="J600" s="25">
        <f t="shared" si="284"/>
        <v>195</v>
      </c>
      <c r="K600" s="27">
        <f t="shared" si="285"/>
        <v>12</v>
      </c>
      <c r="L600" s="27">
        <f t="shared" si="286"/>
        <v>12</v>
      </c>
      <c r="M600" s="25">
        <f t="shared" si="287"/>
        <v>213</v>
      </c>
      <c r="N600" s="25">
        <f t="shared" si="288"/>
        <v>213</v>
      </c>
      <c r="O600" s="27">
        <f t="shared" si="289"/>
        <v>12</v>
      </c>
      <c r="P600" s="27">
        <f t="shared" si="290"/>
        <v>12</v>
      </c>
      <c r="Q600" s="25">
        <f t="shared" si="291"/>
        <v>150</v>
      </c>
      <c r="R600" s="25">
        <f t="shared" si="292"/>
        <v>150</v>
      </c>
      <c r="S600" s="25">
        <f t="shared" si="293"/>
        <v>213</v>
      </c>
      <c r="T600" s="25">
        <f t="shared" si="294"/>
        <v>213</v>
      </c>
      <c r="U600" s="25">
        <f t="shared" si="295"/>
        <v>72</v>
      </c>
      <c r="V600" s="25">
        <f t="shared" si="296"/>
        <v>72</v>
      </c>
      <c r="W600" s="25">
        <f t="shared" si="297"/>
        <v>0</v>
      </c>
      <c r="X600" s="25">
        <f t="shared" si="298"/>
        <v>0</v>
      </c>
      <c r="Y600" s="25">
        <f t="shared" si="299"/>
        <v>0</v>
      </c>
      <c r="Z600" s="25">
        <f t="shared" si="300"/>
        <v>0</v>
      </c>
      <c r="AA600" s="25">
        <f t="shared" si="301"/>
        <v>0</v>
      </c>
      <c r="AB600" s="25">
        <f t="shared" si="302"/>
        <v>0</v>
      </c>
      <c r="AC600" s="25">
        <f t="shared" si="303"/>
        <v>0</v>
      </c>
      <c r="AD600" s="25">
        <f t="shared" si="304"/>
        <v>0</v>
      </c>
      <c r="AE600" s="25">
        <f t="shared" si="305"/>
        <v>0</v>
      </c>
      <c r="AF600" s="27">
        <f t="shared" si="306"/>
        <v>0</v>
      </c>
      <c r="AG600" s="27">
        <f t="shared" si="307"/>
        <v>0</v>
      </c>
      <c r="AH600" s="27">
        <f t="shared" si="308"/>
        <v>0</v>
      </c>
      <c r="AI600" s="27">
        <f t="shared" si="309"/>
        <v>0</v>
      </c>
      <c r="AJ600" s="27">
        <f t="shared" si="310"/>
        <v>0</v>
      </c>
      <c r="AK600" s="26">
        <f>SUM(Tabela4[[#This Row],[1º ano  LP]:[Questionário Contextual Estudante]])</f>
        <v>2198</v>
      </c>
      <c r="AM600">
        <f>IFERROR(IF(VLOOKUP(Tabela4[[#This Row],[Designação]],BW:BX,2,0)="SIM",SUM(AR600:AU600)+(4*(SUM(BH600:BK600))),0),0)</f>
        <v>0</v>
      </c>
      <c r="AN600">
        <f>IFERROR(IF(VLOOKUP(Tabela4[[#This Row],[Designação]],BW:BX,2,0)="SIM",SUM(AV600:BC600)+(4*(SUM(BL600:BS600))),0),0)</f>
        <v>0</v>
      </c>
      <c r="AO600">
        <f>IFERROR(VLOOKUP(Tabela4[[#This Row],[Designação]],BW:BX,2,0),0)</f>
        <v>0</v>
      </c>
      <c r="AP600" t="str">
        <f>IF(Tabela4[[#This Row],[Designação]]=AQ600,"SIM","NÃO")</f>
        <v>SIM</v>
      </c>
      <c r="AQ600" s="38">
        <v>724026</v>
      </c>
      <c r="AR600">
        <v>190</v>
      </c>
      <c r="AS600">
        <v>171</v>
      </c>
      <c r="AT600">
        <v>189</v>
      </c>
      <c r="AU600">
        <v>134</v>
      </c>
      <c r="AV600">
        <v>189</v>
      </c>
      <c r="AW600">
        <v>64</v>
      </c>
      <c r="BD600">
        <v>937</v>
      </c>
      <c r="BF600" t="str">
        <f t="shared" si="311"/>
        <v>sim</v>
      </c>
      <c r="BG600" s="38">
        <v>724026</v>
      </c>
      <c r="BH600">
        <v>7</v>
      </c>
      <c r="BI600">
        <v>6</v>
      </c>
      <c r="BJ600">
        <v>6</v>
      </c>
      <c r="BK600">
        <v>4</v>
      </c>
      <c r="BL600">
        <v>6</v>
      </c>
      <c r="BM600">
        <v>2</v>
      </c>
      <c r="BT600">
        <v>31</v>
      </c>
    </row>
    <row r="601" spans="2:72" x14ac:dyDescent="0.25">
      <c r="B601" s="22">
        <v>7</v>
      </c>
      <c r="C601" s="23">
        <v>724027</v>
      </c>
      <c r="D601" s="24" t="s">
        <v>634</v>
      </c>
      <c r="E601" s="25">
        <f t="shared" si="281"/>
        <v>167</v>
      </c>
      <c r="F601" s="25">
        <f>Tabela4[[#This Row],[1º ano  LP]]</f>
        <v>167</v>
      </c>
      <c r="G601" s="27">
        <f t="shared" si="282"/>
        <v>10</v>
      </c>
      <c r="H601" s="27">
        <f>Tabela4[[#This Row],[1º ano - APLICADOR LP]]</f>
        <v>10</v>
      </c>
      <c r="I601" s="25">
        <f t="shared" si="283"/>
        <v>163</v>
      </c>
      <c r="J601" s="25">
        <f t="shared" si="284"/>
        <v>163</v>
      </c>
      <c r="K601" s="27">
        <f t="shared" si="285"/>
        <v>10</v>
      </c>
      <c r="L601" s="27">
        <f t="shared" si="286"/>
        <v>10</v>
      </c>
      <c r="M601" s="25">
        <f t="shared" si="287"/>
        <v>253</v>
      </c>
      <c r="N601" s="25">
        <f t="shared" si="288"/>
        <v>253</v>
      </c>
      <c r="O601" s="27">
        <f t="shared" si="289"/>
        <v>14</v>
      </c>
      <c r="P601" s="27">
        <f t="shared" si="290"/>
        <v>14</v>
      </c>
      <c r="Q601" s="25">
        <f t="shared" si="291"/>
        <v>247</v>
      </c>
      <c r="R601" s="25">
        <f t="shared" si="292"/>
        <v>247</v>
      </c>
      <c r="S601" s="25">
        <f t="shared" si="293"/>
        <v>0</v>
      </c>
      <c r="T601" s="25">
        <f t="shared" si="294"/>
        <v>0</v>
      </c>
      <c r="U601" s="25">
        <f t="shared" si="295"/>
        <v>0</v>
      </c>
      <c r="V601" s="25">
        <f t="shared" si="296"/>
        <v>0</v>
      </c>
      <c r="W601" s="25">
        <f t="shared" si="297"/>
        <v>0</v>
      </c>
      <c r="X601" s="25">
        <f t="shared" si="298"/>
        <v>0</v>
      </c>
      <c r="Y601" s="25">
        <f t="shared" si="299"/>
        <v>0</v>
      </c>
      <c r="Z601" s="25">
        <f t="shared" si="300"/>
        <v>0</v>
      </c>
      <c r="AA601" s="25">
        <f t="shared" si="301"/>
        <v>0</v>
      </c>
      <c r="AB601" s="25">
        <f t="shared" si="302"/>
        <v>0</v>
      </c>
      <c r="AC601" s="25">
        <f t="shared" si="303"/>
        <v>0</v>
      </c>
      <c r="AD601" s="25">
        <f t="shared" si="304"/>
        <v>0</v>
      </c>
      <c r="AE601" s="25">
        <f t="shared" si="305"/>
        <v>0</v>
      </c>
      <c r="AF601" s="27">
        <f t="shared" si="306"/>
        <v>0</v>
      </c>
      <c r="AG601" s="27">
        <f t="shared" si="307"/>
        <v>0</v>
      </c>
      <c r="AH601" s="27">
        <f t="shared" si="308"/>
        <v>0</v>
      </c>
      <c r="AI601" s="27">
        <f t="shared" si="309"/>
        <v>830</v>
      </c>
      <c r="AJ601" s="27">
        <f t="shared" si="310"/>
        <v>0</v>
      </c>
      <c r="AK601" s="26">
        <f>SUM(Tabela4[[#This Row],[1º ano  LP]:[Questionário Contextual Estudante]])</f>
        <v>2558</v>
      </c>
      <c r="AM601">
        <f>IFERROR(IF(VLOOKUP(Tabela4[[#This Row],[Designação]],BW:BX,2,0)="SIM",SUM(AR601:AU601)+(4*(SUM(BH601:BK601))),0),0)</f>
        <v>830</v>
      </c>
      <c r="AN601">
        <f>IFERROR(IF(VLOOKUP(Tabela4[[#This Row],[Designação]],BW:BX,2,0)="SIM",SUM(AV601:BC601)+(4*(SUM(BL601:BS601))),0),0)</f>
        <v>0</v>
      </c>
      <c r="AO601" t="str">
        <f>IFERROR(VLOOKUP(Tabela4[[#This Row],[Designação]],BW:BX,2,0),0)</f>
        <v>SIM</v>
      </c>
      <c r="AP601" t="str">
        <f>IF(Tabela4[[#This Row],[Designação]]=AQ601,"SIM","NÃO")</f>
        <v>SIM</v>
      </c>
      <c r="AQ601" s="38">
        <v>724027</v>
      </c>
      <c r="AR601">
        <v>147</v>
      </c>
      <c r="AS601">
        <v>143</v>
      </c>
      <c r="AT601">
        <v>225</v>
      </c>
      <c r="AU601">
        <v>219</v>
      </c>
      <c r="BD601">
        <v>734</v>
      </c>
      <c r="BF601" t="str">
        <f t="shared" si="311"/>
        <v>sim</v>
      </c>
      <c r="BG601" s="38">
        <v>724027</v>
      </c>
      <c r="BH601">
        <v>5</v>
      </c>
      <c r="BI601">
        <v>5</v>
      </c>
      <c r="BJ601">
        <v>7</v>
      </c>
      <c r="BK601">
        <v>7</v>
      </c>
      <c r="BT601">
        <v>24</v>
      </c>
    </row>
    <row r="602" spans="2:72" x14ac:dyDescent="0.25">
      <c r="B602" s="22">
        <v>7</v>
      </c>
      <c r="C602" s="23">
        <v>724028</v>
      </c>
      <c r="D602" s="24" t="s">
        <v>635</v>
      </c>
      <c r="E602" s="25">
        <f t="shared" si="281"/>
        <v>53</v>
      </c>
      <c r="F602" s="25">
        <f>Tabela4[[#This Row],[1º ano  LP]]</f>
        <v>53</v>
      </c>
      <c r="G602" s="27">
        <f t="shared" si="282"/>
        <v>4</v>
      </c>
      <c r="H602" s="27">
        <f>Tabela4[[#This Row],[1º ano - APLICADOR LP]]</f>
        <v>4</v>
      </c>
      <c r="I602" s="25">
        <f t="shared" si="283"/>
        <v>57</v>
      </c>
      <c r="J602" s="25">
        <f t="shared" si="284"/>
        <v>57</v>
      </c>
      <c r="K602" s="27">
        <f t="shared" si="285"/>
        <v>4</v>
      </c>
      <c r="L602" s="27">
        <f t="shared" si="286"/>
        <v>4</v>
      </c>
      <c r="M602" s="25">
        <f t="shared" si="287"/>
        <v>70</v>
      </c>
      <c r="N602" s="25">
        <f t="shared" si="288"/>
        <v>70</v>
      </c>
      <c r="O602" s="27">
        <f t="shared" si="289"/>
        <v>4</v>
      </c>
      <c r="P602" s="27">
        <f t="shared" si="290"/>
        <v>4</v>
      </c>
      <c r="Q602" s="25">
        <f t="shared" si="291"/>
        <v>116</v>
      </c>
      <c r="R602" s="25">
        <f t="shared" si="292"/>
        <v>116</v>
      </c>
      <c r="S602" s="25">
        <f t="shared" si="293"/>
        <v>120</v>
      </c>
      <c r="T602" s="25">
        <f t="shared" si="294"/>
        <v>120</v>
      </c>
      <c r="U602" s="25">
        <f t="shared" si="295"/>
        <v>151</v>
      </c>
      <c r="V602" s="25">
        <f t="shared" si="296"/>
        <v>151</v>
      </c>
      <c r="W602" s="25">
        <f t="shared" si="297"/>
        <v>151</v>
      </c>
      <c r="X602" s="25">
        <f t="shared" si="298"/>
        <v>151</v>
      </c>
      <c r="Y602" s="25">
        <f t="shared" si="299"/>
        <v>89</v>
      </c>
      <c r="Z602" s="25">
        <f t="shared" si="300"/>
        <v>89</v>
      </c>
      <c r="AA602" s="25">
        <f t="shared" si="301"/>
        <v>123</v>
      </c>
      <c r="AB602" s="25">
        <f t="shared" si="302"/>
        <v>123</v>
      </c>
      <c r="AC602" s="25">
        <f t="shared" si="303"/>
        <v>0</v>
      </c>
      <c r="AD602" s="25">
        <f t="shared" si="304"/>
        <v>0</v>
      </c>
      <c r="AE602" s="25">
        <f t="shared" si="305"/>
        <v>0</v>
      </c>
      <c r="AF602" s="27">
        <f t="shared" si="306"/>
        <v>0</v>
      </c>
      <c r="AG602" s="27">
        <f t="shared" si="307"/>
        <v>32</v>
      </c>
      <c r="AH602" s="27">
        <f t="shared" si="308"/>
        <v>32</v>
      </c>
      <c r="AI602" s="27">
        <f t="shared" si="309"/>
        <v>0</v>
      </c>
      <c r="AJ602" s="27">
        <f t="shared" si="310"/>
        <v>0</v>
      </c>
      <c r="AK602" s="26">
        <f>SUM(Tabela4[[#This Row],[1º ano  LP]:[Questionário Contextual Estudante]])</f>
        <v>1948</v>
      </c>
      <c r="AM602">
        <f>IFERROR(IF(VLOOKUP(Tabela4[[#This Row],[Designação]],BW:BX,2,0)="SIM",SUM(AR602:AU602)+(4*(SUM(BH602:BK602))),0),0)</f>
        <v>0</v>
      </c>
      <c r="AN602">
        <f>IFERROR(IF(VLOOKUP(Tabela4[[#This Row],[Designação]],BW:BX,2,0)="SIM",SUM(AV602:BC602)+(4*(SUM(BL602:BS602))),0),0)</f>
        <v>0</v>
      </c>
      <c r="AO602">
        <f>IFERROR(VLOOKUP(Tabela4[[#This Row],[Designação]],BW:BX,2,0),0)</f>
        <v>0</v>
      </c>
      <c r="AP602" t="str">
        <f>IF(Tabela4[[#This Row],[Designação]]=AQ602,"SIM","NÃO")</f>
        <v>SIM</v>
      </c>
      <c r="AQ602" s="38">
        <v>724028</v>
      </c>
      <c r="AR602">
        <v>45</v>
      </c>
      <c r="AS602">
        <v>49</v>
      </c>
      <c r="AT602">
        <v>62</v>
      </c>
      <c r="AU602">
        <v>104</v>
      </c>
      <c r="AV602">
        <v>108</v>
      </c>
      <c r="AW602">
        <v>135</v>
      </c>
      <c r="AX602">
        <v>135</v>
      </c>
      <c r="AY602">
        <v>81</v>
      </c>
      <c r="AZ602">
        <v>111</v>
      </c>
      <c r="BC602">
        <v>28</v>
      </c>
      <c r="BD602">
        <v>858</v>
      </c>
      <c r="BF602" t="str">
        <f t="shared" si="311"/>
        <v>sim</v>
      </c>
      <c r="BG602" s="38">
        <v>724028</v>
      </c>
      <c r="BH602">
        <v>2</v>
      </c>
      <c r="BI602">
        <v>2</v>
      </c>
      <c r="BJ602">
        <v>2</v>
      </c>
      <c r="BK602">
        <v>3</v>
      </c>
      <c r="BL602">
        <v>3</v>
      </c>
      <c r="BM602">
        <v>4</v>
      </c>
      <c r="BN602">
        <v>4</v>
      </c>
      <c r="BO602">
        <v>2</v>
      </c>
      <c r="BP602">
        <v>3</v>
      </c>
      <c r="BS602">
        <v>1</v>
      </c>
      <c r="BT602">
        <v>26</v>
      </c>
    </row>
    <row r="603" spans="2:72" x14ac:dyDescent="0.25">
      <c r="B603" s="22">
        <v>7</v>
      </c>
      <c r="C603" s="23">
        <v>724501</v>
      </c>
      <c r="D603" s="24" t="s">
        <v>636</v>
      </c>
      <c r="E603" s="25">
        <f t="shared" si="281"/>
        <v>74</v>
      </c>
      <c r="F603" s="25">
        <f>Tabela4[[#This Row],[1º ano  LP]]</f>
        <v>74</v>
      </c>
      <c r="G603" s="27">
        <f t="shared" si="282"/>
        <v>4</v>
      </c>
      <c r="H603" s="27">
        <f>Tabela4[[#This Row],[1º ano - APLICADOR LP]]</f>
        <v>4</v>
      </c>
      <c r="I603" s="25">
        <f t="shared" si="283"/>
        <v>65</v>
      </c>
      <c r="J603" s="25">
        <f t="shared" si="284"/>
        <v>65</v>
      </c>
      <c r="K603" s="27">
        <f t="shared" si="285"/>
        <v>4</v>
      </c>
      <c r="L603" s="27">
        <f t="shared" si="286"/>
        <v>4</v>
      </c>
      <c r="M603" s="25">
        <f t="shared" si="287"/>
        <v>69</v>
      </c>
      <c r="N603" s="25">
        <f t="shared" si="288"/>
        <v>69</v>
      </c>
      <c r="O603" s="27">
        <f t="shared" si="289"/>
        <v>4</v>
      </c>
      <c r="P603" s="27">
        <f t="shared" si="290"/>
        <v>4</v>
      </c>
      <c r="Q603" s="25">
        <f t="shared" si="291"/>
        <v>85</v>
      </c>
      <c r="R603" s="25">
        <f t="shared" si="292"/>
        <v>85</v>
      </c>
      <c r="S603" s="25">
        <f t="shared" si="293"/>
        <v>80</v>
      </c>
      <c r="T603" s="25">
        <f t="shared" si="294"/>
        <v>80</v>
      </c>
      <c r="U603" s="25">
        <f t="shared" si="295"/>
        <v>97</v>
      </c>
      <c r="V603" s="25">
        <f t="shared" si="296"/>
        <v>97</v>
      </c>
      <c r="W603" s="25">
        <f t="shared" si="297"/>
        <v>0</v>
      </c>
      <c r="X603" s="25">
        <f t="shared" si="298"/>
        <v>0</v>
      </c>
      <c r="Y603" s="25">
        <f t="shared" si="299"/>
        <v>0</v>
      </c>
      <c r="Z603" s="25">
        <f t="shared" si="300"/>
        <v>0</v>
      </c>
      <c r="AA603" s="25">
        <f t="shared" si="301"/>
        <v>0</v>
      </c>
      <c r="AB603" s="25">
        <f t="shared" si="302"/>
        <v>0</v>
      </c>
      <c r="AC603" s="25">
        <f t="shared" si="303"/>
        <v>0</v>
      </c>
      <c r="AD603" s="25">
        <f t="shared" si="304"/>
        <v>0</v>
      </c>
      <c r="AE603" s="25">
        <f t="shared" si="305"/>
        <v>0</v>
      </c>
      <c r="AF603" s="27">
        <f t="shared" si="306"/>
        <v>0</v>
      </c>
      <c r="AG603" s="27">
        <f t="shared" si="307"/>
        <v>0</v>
      </c>
      <c r="AH603" s="27">
        <f t="shared" si="308"/>
        <v>0</v>
      </c>
      <c r="AI603" s="27">
        <f t="shared" si="309"/>
        <v>0</v>
      </c>
      <c r="AJ603" s="27">
        <f t="shared" si="310"/>
        <v>0</v>
      </c>
      <c r="AK603" s="26">
        <f>SUM(Tabela4[[#This Row],[1º ano  LP]:[Questionário Contextual Estudante]])</f>
        <v>964</v>
      </c>
      <c r="AM603">
        <f>IFERROR(IF(VLOOKUP(Tabela4[[#This Row],[Designação]],BW:BX,2,0)="SIM",SUM(AR603:AU603)+(4*(SUM(BH603:BK603))),0),0)</f>
        <v>0</v>
      </c>
      <c r="AN603">
        <f>IFERROR(IF(VLOOKUP(Tabela4[[#This Row],[Designação]],BW:BX,2,0)="SIM",SUM(AV603:BC603)+(4*(SUM(BL603:BS603))),0),0)</f>
        <v>0</v>
      </c>
      <c r="AO603">
        <f>IFERROR(VLOOKUP(Tabela4[[#This Row],[Designação]],BW:BX,2,0),0)</f>
        <v>0</v>
      </c>
      <c r="AP603" t="str">
        <f>IF(Tabela4[[#This Row],[Designação]]=AQ603,"SIM","NÃO")</f>
        <v>SIM</v>
      </c>
      <c r="AQ603" s="38">
        <v>724501</v>
      </c>
      <c r="AR603">
        <v>66</v>
      </c>
      <c r="AS603">
        <v>57</v>
      </c>
      <c r="AT603">
        <v>61</v>
      </c>
      <c r="AU603">
        <v>77</v>
      </c>
      <c r="AV603">
        <v>72</v>
      </c>
      <c r="AW603">
        <v>85</v>
      </c>
      <c r="BD603">
        <v>418</v>
      </c>
      <c r="BF603" t="str">
        <f t="shared" si="311"/>
        <v>sim</v>
      </c>
      <c r="BG603" s="38">
        <v>724501</v>
      </c>
      <c r="BH603">
        <v>2</v>
      </c>
      <c r="BI603">
        <v>2</v>
      </c>
      <c r="BJ603">
        <v>2</v>
      </c>
      <c r="BK603">
        <v>2</v>
      </c>
      <c r="BL603">
        <v>2</v>
      </c>
      <c r="BM603">
        <v>3</v>
      </c>
      <c r="BT603">
        <v>13</v>
      </c>
    </row>
    <row r="604" spans="2:72" x14ac:dyDescent="0.25">
      <c r="B604" s="22">
        <v>7</v>
      </c>
      <c r="C604" s="23">
        <v>724502</v>
      </c>
      <c r="D604" s="24" t="s">
        <v>637</v>
      </c>
      <c r="E604" s="25">
        <f t="shared" si="281"/>
        <v>187</v>
      </c>
      <c r="F604" s="25">
        <f>Tabela4[[#This Row],[1º ano  LP]]</f>
        <v>187</v>
      </c>
      <c r="G604" s="27">
        <f t="shared" si="282"/>
        <v>12</v>
      </c>
      <c r="H604" s="27">
        <f>Tabela4[[#This Row],[1º ano - APLICADOR LP]]</f>
        <v>12</v>
      </c>
      <c r="I604" s="25">
        <f t="shared" si="283"/>
        <v>215</v>
      </c>
      <c r="J604" s="25">
        <f t="shared" si="284"/>
        <v>215</v>
      </c>
      <c r="K604" s="27">
        <f t="shared" si="285"/>
        <v>14</v>
      </c>
      <c r="L604" s="27">
        <f t="shared" si="286"/>
        <v>14</v>
      </c>
      <c r="M604" s="25">
        <f t="shared" si="287"/>
        <v>256</v>
      </c>
      <c r="N604" s="25">
        <f t="shared" si="288"/>
        <v>256</v>
      </c>
      <c r="O604" s="27">
        <f t="shared" si="289"/>
        <v>16</v>
      </c>
      <c r="P604" s="27">
        <f t="shared" si="290"/>
        <v>16</v>
      </c>
      <c r="Q604" s="25">
        <f t="shared" si="291"/>
        <v>184</v>
      </c>
      <c r="R604" s="25">
        <f t="shared" si="292"/>
        <v>184</v>
      </c>
      <c r="S604" s="25">
        <f t="shared" si="293"/>
        <v>178</v>
      </c>
      <c r="T604" s="25">
        <f t="shared" si="294"/>
        <v>178</v>
      </c>
      <c r="U604" s="25">
        <f t="shared" si="295"/>
        <v>155</v>
      </c>
      <c r="V604" s="25">
        <f t="shared" si="296"/>
        <v>155</v>
      </c>
      <c r="W604" s="25">
        <f t="shared" si="297"/>
        <v>0</v>
      </c>
      <c r="X604" s="25">
        <f t="shared" si="298"/>
        <v>0</v>
      </c>
      <c r="Y604" s="25">
        <f t="shared" si="299"/>
        <v>0</v>
      </c>
      <c r="Z604" s="25">
        <f t="shared" si="300"/>
        <v>0</v>
      </c>
      <c r="AA604" s="25">
        <f t="shared" si="301"/>
        <v>0</v>
      </c>
      <c r="AB604" s="25">
        <f t="shared" si="302"/>
        <v>0</v>
      </c>
      <c r="AC604" s="25">
        <f t="shared" si="303"/>
        <v>0</v>
      </c>
      <c r="AD604" s="25">
        <f t="shared" si="304"/>
        <v>0</v>
      </c>
      <c r="AE604" s="25">
        <f t="shared" si="305"/>
        <v>0</v>
      </c>
      <c r="AF604" s="27">
        <f t="shared" si="306"/>
        <v>0</v>
      </c>
      <c r="AG604" s="27">
        <f t="shared" si="307"/>
        <v>0</v>
      </c>
      <c r="AH604" s="27">
        <f t="shared" si="308"/>
        <v>0</v>
      </c>
      <c r="AI604" s="27">
        <f t="shared" si="309"/>
        <v>842</v>
      </c>
      <c r="AJ604" s="27">
        <f t="shared" si="310"/>
        <v>333</v>
      </c>
      <c r="AK604" s="26">
        <f>SUM(Tabela4[[#This Row],[1º ano  LP]:[Questionário Contextual Estudante]])</f>
        <v>3609</v>
      </c>
      <c r="AM604">
        <f>IFERROR(IF(VLOOKUP(Tabela4[[#This Row],[Designação]],BW:BX,2,0)="SIM",SUM(AR604:AU604)+(4*(SUM(BH604:BK604))),0),0)</f>
        <v>842</v>
      </c>
      <c r="AN604">
        <f>IFERROR(IF(VLOOKUP(Tabela4[[#This Row],[Designação]],BW:BX,2,0)="SIM",SUM(AV604:BC604)+(4*(SUM(BL604:BS604))),0),0)</f>
        <v>333</v>
      </c>
      <c r="AO604" t="str">
        <f>IFERROR(VLOOKUP(Tabela4[[#This Row],[Designação]],BW:BX,2,0),0)</f>
        <v>SIM</v>
      </c>
      <c r="AP604" t="str">
        <f>IF(Tabela4[[#This Row],[Designação]]=AQ604,"SIM","NÃO")</f>
        <v>SIM</v>
      </c>
      <c r="AQ604" s="38">
        <v>724502</v>
      </c>
      <c r="AR604">
        <v>163</v>
      </c>
      <c r="AS604">
        <v>187</v>
      </c>
      <c r="AT604">
        <v>224</v>
      </c>
      <c r="AU604">
        <v>164</v>
      </c>
      <c r="AV604">
        <v>158</v>
      </c>
      <c r="AW604">
        <v>139</v>
      </c>
      <c r="BD604">
        <v>1035</v>
      </c>
      <c r="BF604" t="str">
        <f t="shared" si="311"/>
        <v>sim</v>
      </c>
      <c r="BG604" s="38">
        <v>724502</v>
      </c>
      <c r="BH604">
        <v>6</v>
      </c>
      <c r="BI604">
        <v>7</v>
      </c>
      <c r="BJ604">
        <v>8</v>
      </c>
      <c r="BK604">
        <v>5</v>
      </c>
      <c r="BL604">
        <v>5</v>
      </c>
      <c r="BM604">
        <v>4</v>
      </c>
      <c r="BT604">
        <v>35</v>
      </c>
    </row>
    <row r="605" spans="2:72" x14ac:dyDescent="0.25">
      <c r="B605" s="22">
        <v>7</v>
      </c>
      <c r="C605" s="23">
        <v>734001</v>
      </c>
      <c r="D605" s="24" t="s">
        <v>638</v>
      </c>
      <c r="E605" s="25">
        <f t="shared" si="281"/>
        <v>105</v>
      </c>
      <c r="F605" s="25">
        <f>Tabela4[[#This Row],[1º ano  LP]]</f>
        <v>105</v>
      </c>
      <c r="G605" s="27">
        <f t="shared" si="282"/>
        <v>6</v>
      </c>
      <c r="H605" s="27">
        <f>Tabela4[[#This Row],[1º ano - APLICADOR LP]]</f>
        <v>6</v>
      </c>
      <c r="I605" s="25">
        <f t="shared" si="283"/>
        <v>102</v>
      </c>
      <c r="J605" s="25">
        <f t="shared" si="284"/>
        <v>102</v>
      </c>
      <c r="K605" s="27">
        <f t="shared" si="285"/>
        <v>6</v>
      </c>
      <c r="L605" s="27">
        <f t="shared" si="286"/>
        <v>6</v>
      </c>
      <c r="M605" s="25">
        <f t="shared" si="287"/>
        <v>185</v>
      </c>
      <c r="N605" s="25">
        <f t="shared" si="288"/>
        <v>185</v>
      </c>
      <c r="O605" s="27">
        <f t="shared" si="289"/>
        <v>10</v>
      </c>
      <c r="P605" s="27">
        <f t="shared" si="290"/>
        <v>10</v>
      </c>
      <c r="Q605" s="25">
        <f t="shared" si="291"/>
        <v>114</v>
      </c>
      <c r="R605" s="25">
        <f t="shared" si="292"/>
        <v>114</v>
      </c>
      <c r="S605" s="25">
        <f t="shared" si="293"/>
        <v>76</v>
      </c>
      <c r="T605" s="25">
        <f t="shared" si="294"/>
        <v>76</v>
      </c>
      <c r="U605" s="25">
        <f t="shared" si="295"/>
        <v>0</v>
      </c>
      <c r="V605" s="25">
        <f t="shared" si="296"/>
        <v>0</v>
      </c>
      <c r="W605" s="25">
        <f t="shared" si="297"/>
        <v>0</v>
      </c>
      <c r="X605" s="25">
        <f t="shared" si="298"/>
        <v>0</v>
      </c>
      <c r="Y605" s="25">
        <f t="shared" si="299"/>
        <v>0</v>
      </c>
      <c r="Z605" s="25">
        <f t="shared" si="300"/>
        <v>0</v>
      </c>
      <c r="AA605" s="25">
        <f t="shared" si="301"/>
        <v>0</v>
      </c>
      <c r="AB605" s="25">
        <f t="shared" si="302"/>
        <v>0</v>
      </c>
      <c r="AC605" s="25">
        <f t="shared" si="303"/>
        <v>0</v>
      </c>
      <c r="AD605" s="25">
        <f t="shared" si="304"/>
        <v>0</v>
      </c>
      <c r="AE605" s="25">
        <f t="shared" si="305"/>
        <v>0</v>
      </c>
      <c r="AF605" s="27">
        <f t="shared" si="306"/>
        <v>0</v>
      </c>
      <c r="AG605" s="27">
        <f t="shared" si="307"/>
        <v>0</v>
      </c>
      <c r="AH605" s="27">
        <f t="shared" si="308"/>
        <v>0</v>
      </c>
      <c r="AI605" s="27">
        <f t="shared" si="309"/>
        <v>506</v>
      </c>
      <c r="AJ605" s="27">
        <f t="shared" si="310"/>
        <v>76</v>
      </c>
      <c r="AK605" s="26">
        <f>SUM(Tabela4[[#This Row],[1º ano  LP]:[Questionário Contextual Estudante]])</f>
        <v>1790</v>
      </c>
      <c r="AM605">
        <f>IFERROR(IF(VLOOKUP(Tabela4[[#This Row],[Designação]],BW:BX,2,0)="SIM",SUM(AR605:AU605)+(4*(SUM(BH605:BK605))),0),0)</f>
        <v>506</v>
      </c>
      <c r="AN605">
        <f>IFERROR(IF(VLOOKUP(Tabela4[[#This Row],[Designação]],BW:BX,2,0)="SIM",SUM(AV605:BC605)+(4*(SUM(BL605:BS605))),0),0)</f>
        <v>76</v>
      </c>
      <c r="AO605" t="str">
        <f>IFERROR(VLOOKUP(Tabela4[[#This Row],[Designação]],BW:BX,2,0),0)</f>
        <v>SIM</v>
      </c>
      <c r="AP605" t="str">
        <f>IF(Tabela4[[#This Row],[Designação]]=AQ605,"SIM","NÃO")</f>
        <v>SIM</v>
      </c>
      <c r="AQ605" s="38">
        <v>734001</v>
      </c>
      <c r="AR605">
        <v>93</v>
      </c>
      <c r="AS605">
        <v>90</v>
      </c>
      <c r="AT605">
        <v>165</v>
      </c>
      <c r="AU605">
        <v>102</v>
      </c>
      <c r="AV605">
        <v>68</v>
      </c>
      <c r="BD605">
        <v>518</v>
      </c>
      <c r="BF605" t="str">
        <f t="shared" si="311"/>
        <v>sim</v>
      </c>
      <c r="BG605" s="38">
        <v>734001</v>
      </c>
      <c r="BH605">
        <v>3</v>
      </c>
      <c r="BI605">
        <v>3</v>
      </c>
      <c r="BJ605">
        <v>5</v>
      </c>
      <c r="BK605">
        <v>3</v>
      </c>
      <c r="BL605">
        <v>2</v>
      </c>
      <c r="BT605">
        <v>16</v>
      </c>
    </row>
    <row r="606" spans="2:72" x14ac:dyDescent="0.25">
      <c r="B606" s="22">
        <v>7</v>
      </c>
      <c r="C606" s="23">
        <v>734002</v>
      </c>
      <c r="D606" s="24" t="s">
        <v>639</v>
      </c>
      <c r="E606" s="25">
        <f t="shared" si="281"/>
        <v>37</v>
      </c>
      <c r="F606" s="25">
        <f>Tabela4[[#This Row],[1º ano  LP]]</f>
        <v>37</v>
      </c>
      <c r="G606" s="27">
        <f t="shared" si="282"/>
        <v>2</v>
      </c>
      <c r="H606" s="27">
        <f>Tabela4[[#This Row],[1º ano - APLICADOR LP]]</f>
        <v>2</v>
      </c>
      <c r="I606" s="25">
        <f t="shared" si="283"/>
        <v>129</v>
      </c>
      <c r="J606" s="25">
        <f t="shared" si="284"/>
        <v>129</v>
      </c>
      <c r="K606" s="27">
        <f t="shared" si="285"/>
        <v>8</v>
      </c>
      <c r="L606" s="27">
        <f t="shared" si="286"/>
        <v>8</v>
      </c>
      <c r="M606" s="25">
        <f t="shared" si="287"/>
        <v>71</v>
      </c>
      <c r="N606" s="25">
        <f t="shared" si="288"/>
        <v>71</v>
      </c>
      <c r="O606" s="27">
        <f t="shared" si="289"/>
        <v>4</v>
      </c>
      <c r="P606" s="27">
        <f t="shared" si="290"/>
        <v>4</v>
      </c>
      <c r="Q606" s="25">
        <f t="shared" si="291"/>
        <v>112</v>
      </c>
      <c r="R606" s="25">
        <f t="shared" si="292"/>
        <v>112</v>
      </c>
      <c r="S606" s="25">
        <f t="shared" si="293"/>
        <v>104</v>
      </c>
      <c r="T606" s="25">
        <f t="shared" si="294"/>
        <v>104</v>
      </c>
      <c r="U606" s="25">
        <f t="shared" si="295"/>
        <v>0</v>
      </c>
      <c r="V606" s="25">
        <f t="shared" si="296"/>
        <v>0</v>
      </c>
      <c r="W606" s="25">
        <f t="shared" si="297"/>
        <v>0</v>
      </c>
      <c r="X606" s="25">
        <f t="shared" si="298"/>
        <v>0</v>
      </c>
      <c r="Y606" s="25">
        <f t="shared" si="299"/>
        <v>0</v>
      </c>
      <c r="Z606" s="25">
        <f t="shared" si="300"/>
        <v>0</v>
      </c>
      <c r="AA606" s="25">
        <f t="shared" si="301"/>
        <v>0</v>
      </c>
      <c r="AB606" s="25">
        <f t="shared" si="302"/>
        <v>0</v>
      </c>
      <c r="AC606" s="25">
        <f t="shared" si="303"/>
        <v>0</v>
      </c>
      <c r="AD606" s="25">
        <f t="shared" si="304"/>
        <v>0</v>
      </c>
      <c r="AE606" s="25">
        <f t="shared" si="305"/>
        <v>0</v>
      </c>
      <c r="AF606" s="27">
        <f t="shared" si="306"/>
        <v>0</v>
      </c>
      <c r="AG606" s="27">
        <f t="shared" si="307"/>
        <v>0</v>
      </c>
      <c r="AH606" s="27">
        <f t="shared" si="308"/>
        <v>0</v>
      </c>
      <c r="AI606" s="27">
        <f t="shared" si="309"/>
        <v>0</v>
      </c>
      <c r="AJ606" s="27">
        <f t="shared" si="310"/>
        <v>0</v>
      </c>
      <c r="AK606" s="26">
        <f>SUM(Tabela4[[#This Row],[1º ano  LP]:[Questionário Contextual Estudante]])</f>
        <v>934</v>
      </c>
      <c r="AM606">
        <f>IFERROR(IF(VLOOKUP(Tabela4[[#This Row],[Designação]],BW:BX,2,0)="SIM",SUM(AR606:AU606)+(4*(SUM(BH606:BK606))),0),0)</f>
        <v>0</v>
      </c>
      <c r="AN606">
        <f>IFERROR(IF(VLOOKUP(Tabela4[[#This Row],[Designação]],BW:BX,2,0)="SIM",SUM(AV606:BC606)+(4*(SUM(BL606:BS606))),0),0)</f>
        <v>0</v>
      </c>
      <c r="AO606">
        <f>IFERROR(VLOOKUP(Tabela4[[#This Row],[Designação]],BW:BX,2,0),0)</f>
        <v>0</v>
      </c>
      <c r="AP606" t="str">
        <f>IF(Tabela4[[#This Row],[Designação]]=AQ606,"SIM","NÃO")</f>
        <v>SIM</v>
      </c>
      <c r="AQ606" s="38">
        <v>734002</v>
      </c>
      <c r="AR606">
        <v>33</v>
      </c>
      <c r="AS606">
        <v>113</v>
      </c>
      <c r="AT606">
        <v>63</v>
      </c>
      <c r="AU606">
        <v>100</v>
      </c>
      <c r="AV606">
        <v>92</v>
      </c>
      <c r="BD606">
        <v>401</v>
      </c>
      <c r="BF606" t="str">
        <f t="shared" si="311"/>
        <v>sim</v>
      </c>
      <c r="BG606" s="38">
        <v>734002</v>
      </c>
      <c r="BH606">
        <v>1</v>
      </c>
      <c r="BI606">
        <v>4</v>
      </c>
      <c r="BJ606">
        <v>2</v>
      </c>
      <c r="BK606">
        <v>3</v>
      </c>
      <c r="BL606">
        <v>3</v>
      </c>
      <c r="BT606">
        <v>13</v>
      </c>
    </row>
    <row r="607" spans="2:72" x14ac:dyDescent="0.25">
      <c r="B607" s="22">
        <v>7</v>
      </c>
      <c r="C607" s="23">
        <v>734003</v>
      </c>
      <c r="D607" s="24" t="s">
        <v>640</v>
      </c>
      <c r="E607" s="25">
        <f t="shared" si="281"/>
        <v>101</v>
      </c>
      <c r="F607" s="25">
        <f>Tabela4[[#This Row],[1º ano  LP]]</f>
        <v>101</v>
      </c>
      <c r="G607" s="27">
        <f t="shared" si="282"/>
        <v>6</v>
      </c>
      <c r="H607" s="27">
        <f>Tabela4[[#This Row],[1º ano - APLICADOR LP]]</f>
        <v>6</v>
      </c>
      <c r="I607" s="25">
        <f t="shared" si="283"/>
        <v>92</v>
      </c>
      <c r="J607" s="25">
        <f t="shared" si="284"/>
        <v>92</v>
      </c>
      <c r="K607" s="27">
        <f t="shared" si="285"/>
        <v>6</v>
      </c>
      <c r="L607" s="27">
        <f t="shared" si="286"/>
        <v>6</v>
      </c>
      <c r="M607" s="25">
        <f t="shared" si="287"/>
        <v>38</v>
      </c>
      <c r="N607" s="25">
        <f t="shared" si="288"/>
        <v>38</v>
      </c>
      <c r="O607" s="27">
        <f t="shared" si="289"/>
        <v>2</v>
      </c>
      <c r="P607" s="27">
        <f t="shared" si="290"/>
        <v>2</v>
      </c>
      <c r="Q607" s="25">
        <f t="shared" si="291"/>
        <v>106</v>
      </c>
      <c r="R607" s="25">
        <f t="shared" si="292"/>
        <v>106</v>
      </c>
      <c r="S607" s="25">
        <f t="shared" si="293"/>
        <v>71</v>
      </c>
      <c r="T607" s="25">
        <f t="shared" si="294"/>
        <v>71</v>
      </c>
      <c r="U607" s="25">
        <f t="shared" si="295"/>
        <v>80</v>
      </c>
      <c r="V607" s="25">
        <f t="shared" si="296"/>
        <v>80</v>
      </c>
      <c r="W607" s="25">
        <f t="shared" si="297"/>
        <v>0</v>
      </c>
      <c r="X607" s="25">
        <f t="shared" si="298"/>
        <v>0</v>
      </c>
      <c r="Y607" s="25">
        <f t="shared" si="299"/>
        <v>0</v>
      </c>
      <c r="Z607" s="25">
        <f t="shared" si="300"/>
        <v>0</v>
      </c>
      <c r="AA607" s="25">
        <f t="shared" si="301"/>
        <v>0</v>
      </c>
      <c r="AB607" s="25">
        <f t="shared" si="302"/>
        <v>0</v>
      </c>
      <c r="AC607" s="25">
        <f t="shared" si="303"/>
        <v>0</v>
      </c>
      <c r="AD607" s="25">
        <f t="shared" si="304"/>
        <v>0</v>
      </c>
      <c r="AE607" s="25">
        <f t="shared" si="305"/>
        <v>0</v>
      </c>
      <c r="AF607" s="27">
        <f t="shared" si="306"/>
        <v>0</v>
      </c>
      <c r="AG607" s="27">
        <f t="shared" si="307"/>
        <v>0</v>
      </c>
      <c r="AH607" s="27">
        <f t="shared" si="308"/>
        <v>0</v>
      </c>
      <c r="AI607" s="27">
        <f t="shared" si="309"/>
        <v>337</v>
      </c>
      <c r="AJ607" s="27">
        <f t="shared" si="310"/>
        <v>151</v>
      </c>
      <c r="AK607" s="26">
        <f>SUM(Tabela4[[#This Row],[1º ano  LP]:[Questionário Contextual Estudante]])</f>
        <v>1492</v>
      </c>
      <c r="AM607">
        <f>IFERROR(IF(VLOOKUP(Tabela4[[#This Row],[Designação]],BW:BX,2,0)="SIM",SUM(AR607:AU607)+(4*(SUM(BH607:BK607))),0),0)</f>
        <v>337</v>
      </c>
      <c r="AN607">
        <f>IFERROR(IF(VLOOKUP(Tabela4[[#This Row],[Designação]],BW:BX,2,0)="SIM",SUM(AV607:BC607)+(4*(SUM(BL607:BS607))),0),0)</f>
        <v>151</v>
      </c>
      <c r="AO607" t="str">
        <f>IFERROR(VLOOKUP(Tabela4[[#This Row],[Designação]],BW:BX,2,0),0)</f>
        <v>SIM</v>
      </c>
      <c r="AP607" t="str">
        <f>IF(Tabela4[[#This Row],[Designação]]=AQ607,"SIM","NÃO")</f>
        <v>SIM</v>
      </c>
      <c r="AQ607" s="38">
        <v>734003</v>
      </c>
      <c r="AR607">
        <v>89</v>
      </c>
      <c r="AS607">
        <v>80</v>
      </c>
      <c r="AT607">
        <v>34</v>
      </c>
      <c r="AU607">
        <v>94</v>
      </c>
      <c r="AV607">
        <v>63</v>
      </c>
      <c r="AW607">
        <v>72</v>
      </c>
      <c r="BD607">
        <v>432</v>
      </c>
      <c r="BF607" t="str">
        <f t="shared" si="311"/>
        <v>sim</v>
      </c>
      <c r="BG607" s="38">
        <v>734003</v>
      </c>
      <c r="BH607">
        <v>3</v>
      </c>
      <c r="BI607">
        <v>3</v>
      </c>
      <c r="BJ607">
        <v>1</v>
      </c>
      <c r="BK607">
        <v>3</v>
      </c>
      <c r="BL607">
        <v>2</v>
      </c>
      <c r="BM607">
        <v>2</v>
      </c>
      <c r="BT607">
        <v>14</v>
      </c>
    </row>
    <row r="608" spans="2:72" x14ac:dyDescent="0.25">
      <c r="B608" s="22">
        <v>7</v>
      </c>
      <c r="C608" s="23">
        <v>734005</v>
      </c>
      <c r="D608" s="24" t="s">
        <v>641</v>
      </c>
      <c r="E608" s="25">
        <f t="shared" si="281"/>
        <v>131</v>
      </c>
      <c r="F608" s="25">
        <f>Tabela4[[#This Row],[1º ano  LP]]</f>
        <v>131</v>
      </c>
      <c r="G608" s="27">
        <f t="shared" si="282"/>
        <v>8</v>
      </c>
      <c r="H608" s="27">
        <f>Tabela4[[#This Row],[1º ano - APLICADOR LP]]</f>
        <v>8</v>
      </c>
      <c r="I608" s="25">
        <f t="shared" si="283"/>
        <v>136</v>
      </c>
      <c r="J608" s="25">
        <f t="shared" si="284"/>
        <v>136</v>
      </c>
      <c r="K608" s="27">
        <f t="shared" si="285"/>
        <v>10</v>
      </c>
      <c r="L608" s="27">
        <f t="shared" si="286"/>
        <v>10</v>
      </c>
      <c r="M608" s="25">
        <f t="shared" si="287"/>
        <v>109</v>
      </c>
      <c r="N608" s="25">
        <f t="shared" si="288"/>
        <v>109</v>
      </c>
      <c r="O608" s="27">
        <f t="shared" si="289"/>
        <v>8</v>
      </c>
      <c r="P608" s="27">
        <f t="shared" si="290"/>
        <v>8</v>
      </c>
      <c r="Q608" s="25">
        <f t="shared" si="291"/>
        <v>0</v>
      </c>
      <c r="R608" s="25">
        <f t="shared" si="292"/>
        <v>0</v>
      </c>
      <c r="S608" s="25">
        <f t="shared" si="293"/>
        <v>0</v>
      </c>
      <c r="T608" s="25">
        <f t="shared" si="294"/>
        <v>0</v>
      </c>
      <c r="U608" s="25">
        <f t="shared" si="295"/>
        <v>0</v>
      </c>
      <c r="V608" s="25">
        <f t="shared" si="296"/>
        <v>0</v>
      </c>
      <c r="W608" s="25">
        <f t="shared" si="297"/>
        <v>0</v>
      </c>
      <c r="X608" s="25">
        <f t="shared" si="298"/>
        <v>0</v>
      </c>
      <c r="Y608" s="25">
        <f t="shared" si="299"/>
        <v>0</v>
      </c>
      <c r="Z608" s="25">
        <f t="shared" si="300"/>
        <v>0</v>
      </c>
      <c r="AA608" s="25">
        <f t="shared" si="301"/>
        <v>0</v>
      </c>
      <c r="AB608" s="25">
        <f t="shared" si="302"/>
        <v>0</v>
      </c>
      <c r="AC608" s="25">
        <f t="shared" si="303"/>
        <v>0</v>
      </c>
      <c r="AD608" s="25">
        <f t="shared" si="304"/>
        <v>0</v>
      </c>
      <c r="AE608" s="25">
        <f t="shared" si="305"/>
        <v>0</v>
      </c>
      <c r="AF608" s="27">
        <f t="shared" si="306"/>
        <v>0</v>
      </c>
      <c r="AG608" s="27">
        <f t="shared" si="307"/>
        <v>0</v>
      </c>
      <c r="AH608" s="27">
        <f t="shared" si="308"/>
        <v>0</v>
      </c>
      <c r="AI608" s="27">
        <f t="shared" si="309"/>
        <v>0</v>
      </c>
      <c r="AJ608" s="27">
        <f t="shared" si="310"/>
        <v>0</v>
      </c>
      <c r="AK608" s="26">
        <f>SUM(Tabela4[[#This Row],[1º ano  LP]:[Questionário Contextual Estudante]])</f>
        <v>804</v>
      </c>
      <c r="AM608">
        <f>IFERROR(IF(VLOOKUP(Tabela4[[#This Row],[Designação]],BW:BX,2,0)="SIM",SUM(AR608:AU608)+(4*(SUM(BH608:BK608))),0),0)</f>
        <v>0</v>
      </c>
      <c r="AN608">
        <f>IFERROR(IF(VLOOKUP(Tabela4[[#This Row],[Designação]],BW:BX,2,0)="SIM",SUM(AV608:BC608)+(4*(SUM(BL608:BS608))),0),0)</f>
        <v>0</v>
      </c>
      <c r="AO608">
        <f>IFERROR(VLOOKUP(Tabela4[[#This Row],[Designação]],BW:BX,2,0),0)</f>
        <v>0</v>
      </c>
      <c r="AP608" t="str">
        <f>IF(Tabela4[[#This Row],[Designação]]=AQ608,"SIM","NÃO")</f>
        <v>SIM</v>
      </c>
      <c r="AQ608" s="38">
        <v>734005</v>
      </c>
      <c r="AR608">
        <v>115</v>
      </c>
      <c r="AS608">
        <v>116</v>
      </c>
      <c r="AT608">
        <v>93</v>
      </c>
      <c r="BD608">
        <v>324</v>
      </c>
      <c r="BF608" t="str">
        <f t="shared" si="311"/>
        <v>sim</v>
      </c>
      <c r="BG608" s="38">
        <v>734005</v>
      </c>
      <c r="BH608">
        <v>4</v>
      </c>
      <c r="BI608">
        <v>5</v>
      </c>
      <c r="BJ608">
        <v>4</v>
      </c>
      <c r="BT608">
        <v>13</v>
      </c>
    </row>
    <row r="609" spans="2:72" x14ac:dyDescent="0.25">
      <c r="B609" s="22">
        <v>7</v>
      </c>
      <c r="C609" s="23">
        <v>734006</v>
      </c>
      <c r="D609" s="24" t="s">
        <v>642</v>
      </c>
      <c r="E609" s="25">
        <f t="shared" si="281"/>
        <v>67</v>
      </c>
      <c r="F609" s="25">
        <f>Tabela4[[#This Row],[1º ano  LP]]</f>
        <v>67</v>
      </c>
      <c r="G609" s="27">
        <f t="shared" si="282"/>
        <v>4</v>
      </c>
      <c r="H609" s="27">
        <f>Tabela4[[#This Row],[1º ano - APLICADOR LP]]</f>
        <v>4</v>
      </c>
      <c r="I609" s="25">
        <f t="shared" si="283"/>
        <v>69</v>
      </c>
      <c r="J609" s="25">
        <f t="shared" si="284"/>
        <v>69</v>
      </c>
      <c r="K609" s="27">
        <f t="shared" si="285"/>
        <v>4</v>
      </c>
      <c r="L609" s="27">
        <f t="shared" si="286"/>
        <v>4</v>
      </c>
      <c r="M609" s="25">
        <f t="shared" si="287"/>
        <v>98</v>
      </c>
      <c r="N609" s="25">
        <f t="shared" si="288"/>
        <v>98</v>
      </c>
      <c r="O609" s="27">
        <f t="shared" si="289"/>
        <v>6</v>
      </c>
      <c r="P609" s="27">
        <f t="shared" si="290"/>
        <v>6</v>
      </c>
      <c r="Q609" s="25">
        <f t="shared" si="291"/>
        <v>133</v>
      </c>
      <c r="R609" s="25">
        <f t="shared" si="292"/>
        <v>133</v>
      </c>
      <c r="S609" s="25">
        <f t="shared" si="293"/>
        <v>75</v>
      </c>
      <c r="T609" s="25">
        <f t="shared" si="294"/>
        <v>75</v>
      </c>
      <c r="U609" s="25">
        <f t="shared" si="295"/>
        <v>0</v>
      </c>
      <c r="V609" s="25">
        <f t="shared" si="296"/>
        <v>0</v>
      </c>
      <c r="W609" s="25">
        <f t="shared" si="297"/>
        <v>0</v>
      </c>
      <c r="X609" s="25">
        <f t="shared" si="298"/>
        <v>0</v>
      </c>
      <c r="Y609" s="25">
        <f t="shared" si="299"/>
        <v>0</v>
      </c>
      <c r="Z609" s="25">
        <f t="shared" si="300"/>
        <v>0</v>
      </c>
      <c r="AA609" s="25">
        <f t="shared" si="301"/>
        <v>0</v>
      </c>
      <c r="AB609" s="25">
        <f t="shared" si="302"/>
        <v>0</v>
      </c>
      <c r="AC609" s="25">
        <f t="shared" si="303"/>
        <v>0</v>
      </c>
      <c r="AD609" s="25">
        <f t="shared" si="304"/>
        <v>0</v>
      </c>
      <c r="AE609" s="25">
        <f t="shared" si="305"/>
        <v>0</v>
      </c>
      <c r="AF609" s="27">
        <f t="shared" si="306"/>
        <v>0</v>
      </c>
      <c r="AG609" s="27">
        <f t="shared" si="307"/>
        <v>0</v>
      </c>
      <c r="AH609" s="27">
        <f t="shared" si="308"/>
        <v>0</v>
      </c>
      <c r="AI609" s="27">
        <f t="shared" si="309"/>
        <v>0</v>
      </c>
      <c r="AJ609" s="27">
        <f t="shared" si="310"/>
        <v>0</v>
      </c>
      <c r="AK609" s="26">
        <f>SUM(Tabela4[[#This Row],[1º ano  LP]:[Questionário Contextual Estudante]])</f>
        <v>912</v>
      </c>
      <c r="AM609">
        <f>IFERROR(IF(VLOOKUP(Tabela4[[#This Row],[Designação]],BW:BX,2,0)="SIM",SUM(AR609:AU609)+(4*(SUM(BH609:BK609))),0),0)</f>
        <v>0</v>
      </c>
      <c r="AN609">
        <f>IFERROR(IF(VLOOKUP(Tabela4[[#This Row],[Designação]],BW:BX,2,0)="SIM",SUM(AV609:BC609)+(4*(SUM(BL609:BS609))),0),0)</f>
        <v>0</v>
      </c>
      <c r="AO609">
        <f>IFERROR(VLOOKUP(Tabela4[[#This Row],[Designação]],BW:BX,2,0),0)</f>
        <v>0</v>
      </c>
      <c r="AP609" t="str">
        <f>IF(Tabela4[[#This Row],[Designação]]=AQ609,"SIM","NÃO")</f>
        <v>SIM</v>
      </c>
      <c r="AQ609" s="38">
        <v>734006</v>
      </c>
      <c r="AR609">
        <v>59</v>
      </c>
      <c r="AS609">
        <v>61</v>
      </c>
      <c r="AT609">
        <v>86</v>
      </c>
      <c r="AU609">
        <v>117</v>
      </c>
      <c r="AV609">
        <v>67</v>
      </c>
      <c r="BD609">
        <v>390</v>
      </c>
      <c r="BF609" t="str">
        <f t="shared" si="311"/>
        <v>sim</v>
      </c>
      <c r="BG609" s="38">
        <v>734006</v>
      </c>
      <c r="BH609">
        <v>2</v>
      </c>
      <c r="BI609">
        <v>2</v>
      </c>
      <c r="BJ609">
        <v>3</v>
      </c>
      <c r="BK609">
        <v>4</v>
      </c>
      <c r="BL609">
        <v>2</v>
      </c>
      <c r="BT609">
        <v>13</v>
      </c>
    </row>
    <row r="610" spans="2:72" x14ac:dyDescent="0.25">
      <c r="B610" s="22">
        <v>7</v>
      </c>
      <c r="C610" s="23">
        <v>734007</v>
      </c>
      <c r="D610" s="24" t="s">
        <v>643</v>
      </c>
      <c r="E610" s="25">
        <f t="shared" si="281"/>
        <v>0</v>
      </c>
      <c r="F610" s="25">
        <f>Tabela4[[#This Row],[1º ano  LP]]</f>
        <v>0</v>
      </c>
      <c r="G610" s="27">
        <f t="shared" si="282"/>
        <v>0</v>
      </c>
      <c r="H610" s="27">
        <f>Tabela4[[#This Row],[1º ano - APLICADOR LP]]</f>
        <v>0</v>
      </c>
      <c r="I610" s="25">
        <f t="shared" si="283"/>
        <v>0</v>
      </c>
      <c r="J610" s="25">
        <f t="shared" si="284"/>
        <v>0</v>
      </c>
      <c r="K610" s="27">
        <f t="shared" si="285"/>
        <v>0</v>
      </c>
      <c r="L610" s="27">
        <f t="shared" si="286"/>
        <v>0</v>
      </c>
      <c r="M610" s="25">
        <f t="shared" si="287"/>
        <v>0</v>
      </c>
      <c r="N610" s="25">
        <f t="shared" si="288"/>
        <v>0</v>
      </c>
      <c r="O610" s="27">
        <f t="shared" si="289"/>
        <v>0</v>
      </c>
      <c r="P610" s="27">
        <f t="shared" si="290"/>
        <v>0</v>
      </c>
      <c r="Q610" s="25">
        <f t="shared" si="291"/>
        <v>0</v>
      </c>
      <c r="R610" s="25">
        <f t="shared" si="292"/>
        <v>0</v>
      </c>
      <c r="S610" s="25">
        <f t="shared" si="293"/>
        <v>0</v>
      </c>
      <c r="T610" s="25">
        <f t="shared" si="294"/>
        <v>0</v>
      </c>
      <c r="U610" s="25">
        <f t="shared" si="295"/>
        <v>119</v>
      </c>
      <c r="V610" s="25">
        <f t="shared" si="296"/>
        <v>119</v>
      </c>
      <c r="W610" s="25">
        <f t="shared" si="297"/>
        <v>87</v>
      </c>
      <c r="X610" s="25">
        <f t="shared" si="298"/>
        <v>87</v>
      </c>
      <c r="Y610" s="25">
        <f t="shared" si="299"/>
        <v>118</v>
      </c>
      <c r="Z610" s="25">
        <f t="shared" si="300"/>
        <v>118</v>
      </c>
      <c r="AA610" s="25">
        <f t="shared" si="301"/>
        <v>35</v>
      </c>
      <c r="AB610" s="25">
        <f t="shared" si="302"/>
        <v>35</v>
      </c>
      <c r="AC610" s="25">
        <f t="shared" si="303"/>
        <v>0</v>
      </c>
      <c r="AD610" s="25">
        <f t="shared" si="304"/>
        <v>0</v>
      </c>
      <c r="AE610" s="25">
        <f t="shared" si="305"/>
        <v>0</v>
      </c>
      <c r="AF610" s="27">
        <f t="shared" si="306"/>
        <v>0</v>
      </c>
      <c r="AG610" s="27">
        <f t="shared" si="307"/>
        <v>0</v>
      </c>
      <c r="AH610" s="27">
        <f t="shared" si="308"/>
        <v>0</v>
      </c>
      <c r="AI610" s="27">
        <f t="shared" si="309"/>
        <v>0</v>
      </c>
      <c r="AJ610" s="27">
        <f t="shared" si="310"/>
        <v>0</v>
      </c>
      <c r="AK610" s="26">
        <f>SUM(Tabela4[[#This Row],[1º ano  LP]:[Questionário Contextual Estudante]])</f>
        <v>718</v>
      </c>
      <c r="AM610">
        <f>IFERROR(IF(VLOOKUP(Tabela4[[#This Row],[Designação]],BW:BX,2,0)="SIM",SUM(AR610:AU610)+(4*(SUM(BH610:BK610))),0),0)</f>
        <v>0</v>
      </c>
      <c r="AN610">
        <f>IFERROR(IF(VLOOKUP(Tabela4[[#This Row],[Designação]],BW:BX,2,0)="SIM",SUM(AV610:BC610)+(4*(SUM(BL610:BS610))),0),0)</f>
        <v>0</v>
      </c>
      <c r="AO610">
        <f>IFERROR(VLOOKUP(Tabela4[[#This Row],[Designação]],BW:BX,2,0),0)</f>
        <v>0</v>
      </c>
      <c r="AP610" t="str">
        <f>IF(Tabela4[[#This Row],[Designação]]=AQ610,"SIM","NÃO")</f>
        <v>SIM</v>
      </c>
      <c r="AQ610" s="38">
        <v>734007</v>
      </c>
      <c r="AW610">
        <v>107</v>
      </c>
      <c r="AX610">
        <v>79</v>
      </c>
      <c r="AY610">
        <v>106</v>
      </c>
      <c r="AZ610">
        <v>31</v>
      </c>
      <c r="BD610">
        <v>323</v>
      </c>
      <c r="BF610" t="str">
        <f t="shared" si="311"/>
        <v>sim</v>
      </c>
      <c r="BG610" s="38">
        <v>734007</v>
      </c>
      <c r="BM610">
        <v>3</v>
      </c>
      <c r="BN610">
        <v>2</v>
      </c>
      <c r="BO610">
        <v>3</v>
      </c>
      <c r="BP610">
        <v>1</v>
      </c>
      <c r="BT610">
        <v>9</v>
      </c>
    </row>
    <row r="611" spans="2:72" x14ac:dyDescent="0.25">
      <c r="B611" s="22">
        <v>7</v>
      </c>
      <c r="C611" s="23">
        <v>734008</v>
      </c>
      <c r="D611" s="24" t="s">
        <v>644</v>
      </c>
      <c r="E611" s="25">
        <f t="shared" si="281"/>
        <v>68</v>
      </c>
      <c r="F611" s="25">
        <f>Tabela4[[#This Row],[1º ano  LP]]</f>
        <v>68</v>
      </c>
      <c r="G611" s="27">
        <f t="shared" si="282"/>
        <v>4</v>
      </c>
      <c r="H611" s="27">
        <f>Tabela4[[#This Row],[1º ano - APLICADOR LP]]</f>
        <v>4</v>
      </c>
      <c r="I611" s="25">
        <f t="shared" si="283"/>
        <v>33</v>
      </c>
      <c r="J611" s="25">
        <f t="shared" si="284"/>
        <v>33</v>
      </c>
      <c r="K611" s="27">
        <f t="shared" si="285"/>
        <v>2</v>
      </c>
      <c r="L611" s="27">
        <f t="shared" si="286"/>
        <v>2</v>
      </c>
      <c r="M611" s="25">
        <f t="shared" si="287"/>
        <v>72</v>
      </c>
      <c r="N611" s="25">
        <f t="shared" si="288"/>
        <v>72</v>
      </c>
      <c r="O611" s="27">
        <f t="shared" si="289"/>
        <v>4</v>
      </c>
      <c r="P611" s="27">
        <f t="shared" si="290"/>
        <v>4</v>
      </c>
      <c r="Q611" s="25">
        <f t="shared" si="291"/>
        <v>74</v>
      </c>
      <c r="R611" s="25">
        <f t="shared" si="292"/>
        <v>74</v>
      </c>
      <c r="S611" s="25">
        <f t="shared" si="293"/>
        <v>62</v>
      </c>
      <c r="T611" s="25">
        <f t="shared" si="294"/>
        <v>62</v>
      </c>
      <c r="U611" s="25">
        <f t="shared" si="295"/>
        <v>0</v>
      </c>
      <c r="V611" s="25">
        <f t="shared" si="296"/>
        <v>0</v>
      </c>
      <c r="W611" s="25">
        <f t="shared" si="297"/>
        <v>0</v>
      </c>
      <c r="X611" s="25">
        <f t="shared" si="298"/>
        <v>0</v>
      </c>
      <c r="Y611" s="25">
        <f t="shared" si="299"/>
        <v>0</v>
      </c>
      <c r="Z611" s="25">
        <f t="shared" si="300"/>
        <v>0</v>
      </c>
      <c r="AA611" s="25">
        <f t="shared" si="301"/>
        <v>0</v>
      </c>
      <c r="AB611" s="25">
        <f t="shared" si="302"/>
        <v>0</v>
      </c>
      <c r="AC611" s="25">
        <f t="shared" si="303"/>
        <v>0</v>
      </c>
      <c r="AD611" s="25">
        <f t="shared" si="304"/>
        <v>0</v>
      </c>
      <c r="AE611" s="25">
        <f t="shared" si="305"/>
        <v>0</v>
      </c>
      <c r="AF611" s="27">
        <f t="shared" si="306"/>
        <v>0</v>
      </c>
      <c r="AG611" s="27">
        <f t="shared" si="307"/>
        <v>0</v>
      </c>
      <c r="AH611" s="27">
        <f t="shared" si="308"/>
        <v>0</v>
      </c>
      <c r="AI611" s="27">
        <f t="shared" si="309"/>
        <v>247</v>
      </c>
      <c r="AJ611" s="27">
        <f t="shared" si="310"/>
        <v>62</v>
      </c>
      <c r="AK611" s="26">
        <f>SUM(Tabela4[[#This Row],[1º ano  LP]:[Questionário Contextual Estudante]])</f>
        <v>947</v>
      </c>
      <c r="AM611">
        <f>IFERROR(IF(VLOOKUP(Tabela4[[#This Row],[Designação]],BW:BX,2,0)="SIM",SUM(AR611:AU611)+(4*(SUM(BH611:BK611))),0),0)</f>
        <v>247</v>
      </c>
      <c r="AN611">
        <f>IFERROR(IF(VLOOKUP(Tabela4[[#This Row],[Designação]],BW:BX,2,0)="SIM",SUM(AV611:BC611)+(4*(SUM(BL611:BS611))),0),0)</f>
        <v>62</v>
      </c>
      <c r="AO611" t="str">
        <f>IFERROR(VLOOKUP(Tabela4[[#This Row],[Designação]],BW:BX,2,0),0)</f>
        <v>SIM</v>
      </c>
      <c r="AP611" t="str">
        <f>IF(Tabela4[[#This Row],[Designação]]=AQ611,"SIM","NÃO")</f>
        <v>SIM</v>
      </c>
      <c r="AQ611" s="38">
        <v>734008</v>
      </c>
      <c r="AR611">
        <v>60</v>
      </c>
      <c r="AS611">
        <v>29</v>
      </c>
      <c r="AT611">
        <v>64</v>
      </c>
      <c r="AU611">
        <v>66</v>
      </c>
      <c r="AV611">
        <v>54</v>
      </c>
      <c r="BD611">
        <v>273</v>
      </c>
      <c r="BF611" t="str">
        <f t="shared" si="311"/>
        <v>sim</v>
      </c>
      <c r="BG611" s="38">
        <v>734008</v>
      </c>
      <c r="BH611">
        <v>2</v>
      </c>
      <c r="BI611">
        <v>1</v>
      </c>
      <c r="BJ611">
        <v>2</v>
      </c>
      <c r="BK611">
        <v>2</v>
      </c>
      <c r="BL611">
        <v>2</v>
      </c>
      <c r="BT611">
        <v>9</v>
      </c>
    </row>
    <row r="612" spans="2:72" x14ac:dyDescent="0.25">
      <c r="B612" s="22">
        <v>7</v>
      </c>
      <c r="C612" s="23">
        <v>734009</v>
      </c>
      <c r="D612" s="24" t="s">
        <v>645</v>
      </c>
      <c r="E612" s="25">
        <f t="shared" si="281"/>
        <v>0</v>
      </c>
      <c r="F612" s="25">
        <f>Tabela4[[#This Row],[1º ano  LP]]</f>
        <v>0</v>
      </c>
      <c r="G612" s="27">
        <f t="shared" si="282"/>
        <v>0</v>
      </c>
      <c r="H612" s="27">
        <f>Tabela4[[#This Row],[1º ano - APLICADOR LP]]</f>
        <v>0</v>
      </c>
      <c r="I612" s="25">
        <f t="shared" si="283"/>
        <v>0</v>
      </c>
      <c r="J612" s="25">
        <f t="shared" si="284"/>
        <v>0</v>
      </c>
      <c r="K612" s="27">
        <f t="shared" si="285"/>
        <v>0</v>
      </c>
      <c r="L612" s="27">
        <f t="shared" si="286"/>
        <v>0</v>
      </c>
      <c r="M612" s="25">
        <f t="shared" si="287"/>
        <v>0</v>
      </c>
      <c r="N612" s="25">
        <f t="shared" si="288"/>
        <v>0</v>
      </c>
      <c r="O612" s="27">
        <f t="shared" si="289"/>
        <v>0</v>
      </c>
      <c r="P612" s="27">
        <f t="shared" si="290"/>
        <v>0</v>
      </c>
      <c r="Q612" s="25">
        <f t="shared" si="291"/>
        <v>0</v>
      </c>
      <c r="R612" s="25">
        <f t="shared" si="292"/>
        <v>0</v>
      </c>
      <c r="S612" s="25">
        <f t="shared" si="293"/>
        <v>0</v>
      </c>
      <c r="T612" s="25">
        <f t="shared" si="294"/>
        <v>0</v>
      </c>
      <c r="U612" s="25">
        <f t="shared" si="295"/>
        <v>115</v>
      </c>
      <c r="V612" s="25">
        <f t="shared" si="296"/>
        <v>115</v>
      </c>
      <c r="W612" s="25">
        <f t="shared" si="297"/>
        <v>133</v>
      </c>
      <c r="X612" s="25">
        <f t="shared" si="298"/>
        <v>133</v>
      </c>
      <c r="Y612" s="25">
        <f t="shared" si="299"/>
        <v>102</v>
      </c>
      <c r="Z612" s="25">
        <f t="shared" si="300"/>
        <v>102</v>
      </c>
      <c r="AA612" s="25">
        <f t="shared" si="301"/>
        <v>87</v>
      </c>
      <c r="AB612" s="25">
        <f t="shared" si="302"/>
        <v>87</v>
      </c>
      <c r="AC612" s="25">
        <f t="shared" si="303"/>
        <v>34</v>
      </c>
      <c r="AD612" s="25">
        <f t="shared" si="304"/>
        <v>34</v>
      </c>
      <c r="AE612" s="25">
        <f t="shared" si="305"/>
        <v>28</v>
      </c>
      <c r="AF612" s="27">
        <f t="shared" si="306"/>
        <v>28</v>
      </c>
      <c r="AG612" s="27">
        <f t="shared" si="307"/>
        <v>0</v>
      </c>
      <c r="AH612" s="27">
        <f t="shared" si="308"/>
        <v>0</v>
      </c>
      <c r="AI612" s="27">
        <f t="shared" si="309"/>
        <v>0</v>
      </c>
      <c r="AJ612" s="27">
        <f t="shared" si="310"/>
        <v>0</v>
      </c>
      <c r="AK612" s="26">
        <f>SUM(Tabela4[[#This Row],[1º ano  LP]:[Questionário Contextual Estudante]])</f>
        <v>998</v>
      </c>
      <c r="AM612">
        <f>IFERROR(IF(VLOOKUP(Tabela4[[#This Row],[Designação]],BW:BX,2,0)="SIM",SUM(AR612:AU612)+(4*(SUM(BH612:BK612))),0),0)</f>
        <v>0</v>
      </c>
      <c r="AN612">
        <f>IFERROR(IF(VLOOKUP(Tabela4[[#This Row],[Designação]],BW:BX,2,0)="SIM",SUM(AV612:BC612)+(4*(SUM(BL612:BS612))),0),0)</f>
        <v>0</v>
      </c>
      <c r="AO612">
        <f>IFERROR(VLOOKUP(Tabela4[[#This Row],[Designação]],BW:BX,2,0),0)</f>
        <v>0</v>
      </c>
      <c r="AP612" t="str">
        <f>IF(Tabela4[[#This Row],[Designação]]=AQ612,"SIM","NÃO")</f>
        <v>SIM</v>
      </c>
      <c r="AQ612" s="38">
        <v>734009</v>
      </c>
      <c r="AW612">
        <v>103</v>
      </c>
      <c r="AX612">
        <v>121</v>
      </c>
      <c r="AY612">
        <v>90</v>
      </c>
      <c r="AZ612">
        <v>79</v>
      </c>
      <c r="BA612">
        <v>30</v>
      </c>
      <c r="BB612">
        <v>24</v>
      </c>
      <c r="BD612">
        <v>447</v>
      </c>
      <c r="BF612" t="str">
        <f t="shared" si="311"/>
        <v>sim</v>
      </c>
      <c r="BG612" s="38">
        <v>734009</v>
      </c>
      <c r="BM612">
        <v>3</v>
      </c>
      <c r="BN612">
        <v>3</v>
      </c>
      <c r="BO612">
        <v>3</v>
      </c>
      <c r="BP612">
        <v>2</v>
      </c>
      <c r="BQ612">
        <v>1</v>
      </c>
      <c r="BR612">
        <v>1</v>
      </c>
      <c r="BT612">
        <v>13</v>
      </c>
    </row>
    <row r="613" spans="2:72" x14ac:dyDescent="0.25">
      <c r="B613" s="22">
        <v>7</v>
      </c>
      <c r="C613" s="23">
        <v>734010</v>
      </c>
      <c r="D613" s="24" t="s">
        <v>646</v>
      </c>
      <c r="E613" s="25">
        <f t="shared" si="281"/>
        <v>0</v>
      </c>
      <c r="F613" s="25">
        <f>Tabela4[[#This Row],[1º ano  LP]]</f>
        <v>0</v>
      </c>
      <c r="G613" s="27">
        <f t="shared" si="282"/>
        <v>0</v>
      </c>
      <c r="H613" s="27">
        <f>Tabela4[[#This Row],[1º ano - APLICADOR LP]]</f>
        <v>0</v>
      </c>
      <c r="I613" s="25">
        <f t="shared" si="283"/>
        <v>0</v>
      </c>
      <c r="J613" s="25">
        <f t="shared" si="284"/>
        <v>0</v>
      </c>
      <c r="K613" s="27">
        <f t="shared" si="285"/>
        <v>0</v>
      </c>
      <c r="L613" s="27">
        <f t="shared" si="286"/>
        <v>0</v>
      </c>
      <c r="M613" s="25">
        <f t="shared" si="287"/>
        <v>0</v>
      </c>
      <c r="N613" s="25">
        <f t="shared" si="288"/>
        <v>0</v>
      </c>
      <c r="O613" s="27">
        <f t="shared" si="289"/>
        <v>0</v>
      </c>
      <c r="P613" s="27">
        <f t="shared" si="290"/>
        <v>0</v>
      </c>
      <c r="Q613" s="25">
        <f t="shared" si="291"/>
        <v>0</v>
      </c>
      <c r="R613" s="25">
        <f t="shared" si="292"/>
        <v>0</v>
      </c>
      <c r="S613" s="25">
        <f t="shared" si="293"/>
        <v>0</v>
      </c>
      <c r="T613" s="25">
        <f t="shared" si="294"/>
        <v>0</v>
      </c>
      <c r="U613" s="25">
        <f t="shared" si="295"/>
        <v>207</v>
      </c>
      <c r="V613" s="25">
        <f t="shared" si="296"/>
        <v>207</v>
      </c>
      <c r="W613" s="25">
        <f t="shared" si="297"/>
        <v>172</v>
      </c>
      <c r="X613" s="25">
        <f t="shared" si="298"/>
        <v>172</v>
      </c>
      <c r="Y613" s="25">
        <f t="shared" si="299"/>
        <v>94</v>
      </c>
      <c r="Z613" s="25">
        <f t="shared" si="300"/>
        <v>94</v>
      </c>
      <c r="AA613" s="25">
        <f t="shared" si="301"/>
        <v>81</v>
      </c>
      <c r="AB613" s="25">
        <f t="shared" si="302"/>
        <v>81</v>
      </c>
      <c r="AC613" s="25">
        <f t="shared" si="303"/>
        <v>0</v>
      </c>
      <c r="AD613" s="25">
        <f t="shared" si="304"/>
        <v>0</v>
      </c>
      <c r="AE613" s="25">
        <f t="shared" si="305"/>
        <v>0</v>
      </c>
      <c r="AF613" s="27">
        <f t="shared" si="306"/>
        <v>0</v>
      </c>
      <c r="AG613" s="27">
        <f t="shared" si="307"/>
        <v>0</v>
      </c>
      <c r="AH613" s="27">
        <f t="shared" si="308"/>
        <v>0</v>
      </c>
      <c r="AI613" s="27">
        <f t="shared" si="309"/>
        <v>0</v>
      </c>
      <c r="AJ613" s="27">
        <f t="shared" si="310"/>
        <v>0</v>
      </c>
      <c r="AK613" s="26">
        <f>SUM(Tabela4[[#This Row],[1º ano  LP]:[Questionário Contextual Estudante]])</f>
        <v>1108</v>
      </c>
      <c r="AM613">
        <f>IFERROR(IF(VLOOKUP(Tabela4[[#This Row],[Designação]],BW:BX,2,0)="SIM",SUM(AR613:AU613)+(4*(SUM(BH613:BK613))),0),0)</f>
        <v>0</v>
      </c>
      <c r="AN613">
        <f>IFERROR(IF(VLOOKUP(Tabela4[[#This Row],[Designação]],BW:BX,2,0)="SIM",SUM(AV613:BC613)+(4*(SUM(BL613:BS613))),0),0)</f>
        <v>0</v>
      </c>
      <c r="AO613">
        <f>IFERROR(VLOOKUP(Tabela4[[#This Row],[Designação]],BW:BX,2,0),0)</f>
        <v>0</v>
      </c>
      <c r="AP613" t="str">
        <f>IF(Tabela4[[#This Row],[Designação]]=AQ613,"SIM","NÃO")</f>
        <v>SIM</v>
      </c>
      <c r="AQ613" s="38">
        <v>734010</v>
      </c>
      <c r="AW613">
        <v>179</v>
      </c>
      <c r="AX613">
        <v>148</v>
      </c>
      <c r="AY613">
        <v>82</v>
      </c>
      <c r="AZ613">
        <v>73</v>
      </c>
      <c r="BD613">
        <v>482</v>
      </c>
      <c r="BF613" t="str">
        <f t="shared" si="311"/>
        <v>sim</v>
      </c>
      <c r="BG613" s="38">
        <v>734010</v>
      </c>
      <c r="BM613">
        <v>7</v>
      </c>
      <c r="BN613">
        <v>6</v>
      </c>
      <c r="BO613">
        <v>3</v>
      </c>
      <c r="BP613">
        <v>2</v>
      </c>
      <c r="BT613">
        <v>18</v>
      </c>
    </row>
    <row r="614" spans="2:72" x14ac:dyDescent="0.25">
      <c r="B614" s="22">
        <v>7</v>
      </c>
      <c r="C614" s="23">
        <v>734501</v>
      </c>
      <c r="D614" s="24" t="s">
        <v>647</v>
      </c>
      <c r="E614" s="25">
        <f t="shared" si="281"/>
        <v>67</v>
      </c>
      <c r="F614" s="25">
        <f>Tabela4[[#This Row],[1º ano  LP]]</f>
        <v>67</v>
      </c>
      <c r="G614" s="27">
        <f t="shared" si="282"/>
        <v>4</v>
      </c>
      <c r="H614" s="27">
        <f>Tabela4[[#This Row],[1º ano - APLICADOR LP]]</f>
        <v>4</v>
      </c>
      <c r="I614" s="25">
        <f t="shared" si="283"/>
        <v>70</v>
      </c>
      <c r="J614" s="25">
        <f t="shared" si="284"/>
        <v>70</v>
      </c>
      <c r="K614" s="27">
        <f t="shared" si="285"/>
        <v>4</v>
      </c>
      <c r="L614" s="27">
        <f t="shared" si="286"/>
        <v>4</v>
      </c>
      <c r="M614" s="25">
        <f t="shared" si="287"/>
        <v>92</v>
      </c>
      <c r="N614" s="25">
        <f t="shared" si="288"/>
        <v>92</v>
      </c>
      <c r="O614" s="27">
        <f t="shared" si="289"/>
        <v>6</v>
      </c>
      <c r="P614" s="27">
        <f t="shared" si="290"/>
        <v>6</v>
      </c>
      <c r="Q614" s="25">
        <f t="shared" si="291"/>
        <v>76</v>
      </c>
      <c r="R614" s="25">
        <f t="shared" si="292"/>
        <v>76</v>
      </c>
      <c r="S614" s="25">
        <f t="shared" si="293"/>
        <v>41</v>
      </c>
      <c r="T614" s="25">
        <f t="shared" si="294"/>
        <v>41</v>
      </c>
      <c r="U614" s="25">
        <f t="shared" si="295"/>
        <v>69</v>
      </c>
      <c r="V614" s="25">
        <f t="shared" si="296"/>
        <v>69</v>
      </c>
      <c r="W614" s="25">
        <f t="shared" si="297"/>
        <v>0</v>
      </c>
      <c r="X614" s="25">
        <f t="shared" si="298"/>
        <v>0</v>
      </c>
      <c r="Y614" s="25">
        <f t="shared" si="299"/>
        <v>0</v>
      </c>
      <c r="Z614" s="25">
        <f t="shared" si="300"/>
        <v>0</v>
      </c>
      <c r="AA614" s="25">
        <f t="shared" si="301"/>
        <v>0</v>
      </c>
      <c r="AB614" s="25">
        <f t="shared" si="302"/>
        <v>0</v>
      </c>
      <c r="AC614" s="25">
        <f t="shared" si="303"/>
        <v>0</v>
      </c>
      <c r="AD614" s="25">
        <f t="shared" si="304"/>
        <v>0</v>
      </c>
      <c r="AE614" s="25">
        <f t="shared" si="305"/>
        <v>0</v>
      </c>
      <c r="AF614" s="27">
        <f t="shared" si="306"/>
        <v>0</v>
      </c>
      <c r="AG614" s="27">
        <f t="shared" si="307"/>
        <v>0</v>
      </c>
      <c r="AH614" s="27">
        <f t="shared" si="308"/>
        <v>0</v>
      </c>
      <c r="AI614" s="27">
        <f t="shared" si="309"/>
        <v>0</v>
      </c>
      <c r="AJ614" s="27">
        <f t="shared" si="310"/>
        <v>0</v>
      </c>
      <c r="AK614" s="26">
        <f>SUM(Tabela4[[#This Row],[1º ano  LP]:[Questionário Contextual Estudante]])</f>
        <v>858</v>
      </c>
      <c r="AM614">
        <f>IFERROR(IF(VLOOKUP(Tabela4[[#This Row],[Designação]],BW:BX,2,0)="SIM",SUM(AR614:AU614)+(4*(SUM(BH614:BK614))),0),0)</f>
        <v>0</v>
      </c>
      <c r="AN614">
        <f>IFERROR(IF(VLOOKUP(Tabela4[[#This Row],[Designação]],BW:BX,2,0)="SIM",SUM(AV614:BC614)+(4*(SUM(BL614:BS614))),0),0)</f>
        <v>0</v>
      </c>
      <c r="AO614">
        <f>IFERROR(VLOOKUP(Tabela4[[#This Row],[Designação]],BW:BX,2,0),0)</f>
        <v>0</v>
      </c>
      <c r="AP614" t="str">
        <f>IF(Tabela4[[#This Row],[Designação]]=AQ614,"SIM","NÃO")</f>
        <v>SIM</v>
      </c>
      <c r="AQ614" s="38">
        <v>734501</v>
      </c>
      <c r="AR614">
        <v>59</v>
      </c>
      <c r="AS614">
        <v>62</v>
      </c>
      <c r="AT614">
        <v>80</v>
      </c>
      <c r="AU614">
        <v>68</v>
      </c>
      <c r="AV614">
        <v>37</v>
      </c>
      <c r="AW614">
        <v>61</v>
      </c>
      <c r="BD614">
        <v>367</v>
      </c>
      <c r="BF614" t="str">
        <f t="shared" si="311"/>
        <v>sim</v>
      </c>
      <c r="BG614" s="38">
        <v>734501</v>
      </c>
      <c r="BH614">
        <v>2</v>
      </c>
      <c r="BI614">
        <v>2</v>
      </c>
      <c r="BJ614">
        <v>3</v>
      </c>
      <c r="BK614">
        <v>2</v>
      </c>
      <c r="BL614">
        <v>1</v>
      </c>
      <c r="BM614">
        <v>2</v>
      </c>
      <c r="BT614">
        <v>12</v>
      </c>
    </row>
    <row r="615" spans="2:72" x14ac:dyDescent="0.25">
      <c r="B615" s="22">
        <v>7</v>
      </c>
      <c r="C615" s="23">
        <v>734502</v>
      </c>
      <c r="D615" s="24" t="s">
        <v>648</v>
      </c>
      <c r="E615" s="25">
        <f t="shared" si="281"/>
        <v>105</v>
      </c>
      <c r="F615" s="25">
        <f>Tabela4[[#This Row],[1º ano  LP]]</f>
        <v>105</v>
      </c>
      <c r="G615" s="27">
        <f t="shared" si="282"/>
        <v>6</v>
      </c>
      <c r="H615" s="27">
        <f>Tabela4[[#This Row],[1º ano - APLICADOR LP]]</f>
        <v>6</v>
      </c>
      <c r="I615" s="25">
        <f t="shared" si="283"/>
        <v>99</v>
      </c>
      <c r="J615" s="25">
        <f t="shared" si="284"/>
        <v>99</v>
      </c>
      <c r="K615" s="27">
        <f t="shared" si="285"/>
        <v>6</v>
      </c>
      <c r="L615" s="27">
        <f t="shared" si="286"/>
        <v>6</v>
      </c>
      <c r="M615" s="25">
        <f t="shared" si="287"/>
        <v>111</v>
      </c>
      <c r="N615" s="25">
        <f t="shared" si="288"/>
        <v>111</v>
      </c>
      <c r="O615" s="27">
        <f t="shared" si="289"/>
        <v>6</v>
      </c>
      <c r="P615" s="27">
        <f t="shared" si="290"/>
        <v>6</v>
      </c>
      <c r="Q615" s="25">
        <f t="shared" si="291"/>
        <v>75</v>
      </c>
      <c r="R615" s="25">
        <f t="shared" si="292"/>
        <v>75</v>
      </c>
      <c r="S615" s="25">
        <f t="shared" si="293"/>
        <v>99</v>
      </c>
      <c r="T615" s="25">
        <f t="shared" si="294"/>
        <v>99</v>
      </c>
      <c r="U615" s="25">
        <f t="shared" si="295"/>
        <v>46</v>
      </c>
      <c r="V615" s="25">
        <f t="shared" si="296"/>
        <v>46</v>
      </c>
      <c r="W615" s="25">
        <f t="shared" si="297"/>
        <v>0</v>
      </c>
      <c r="X615" s="25">
        <f t="shared" si="298"/>
        <v>0</v>
      </c>
      <c r="Y615" s="25">
        <f t="shared" si="299"/>
        <v>0</v>
      </c>
      <c r="Z615" s="25">
        <f t="shared" si="300"/>
        <v>0</v>
      </c>
      <c r="AA615" s="25">
        <f t="shared" si="301"/>
        <v>0</v>
      </c>
      <c r="AB615" s="25">
        <f t="shared" si="302"/>
        <v>0</v>
      </c>
      <c r="AC615" s="25">
        <f t="shared" si="303"/>
        <v>0</v>
      </c>
      <c r="AD615" s="25">
        <f t="shared" si="304"/>
        <v>0</v>
      </c>
      <c r="AE615" s="25">
        <f t="shared" si="305"/>
        <v>0</v>
      </c>
      <c r="AF615" s="27">
        <f t="shared" si="306"/>
        <v>0</v>
      </c>
      <c r="AG615" s="27">
        <f t="shared" si="307"/>
        <v>0</v>
      </c>
      <c r="AH615" s="27">
        <f t="shared" si="308"/>
        <v>0</v>
      </c>
      <c r="AI615" s="27">
        <f t="shared" si="309"/>
        <v>390</v>
      </c>
      <c r="AJ615" s="27">
        <f t="shared" si="310"/>
        <v>145</v>
      </c>
      <c r="AK615" s="26">
        <f>SUM(Tabela4[[#This Row],[1º ano  LP]:[Questionário Contextual Estudante]])</f>
        <v>1641</v>
      </c>
      <c r="AM615">
        <f>IFERROR(IF(VLOOKUP(Tabela4[[#This Row],[Designação]],BW:BX,2,0)="SIM",SUM(AR615:AU615)+(4*(SUM(BH615:BK615))),0),0)</f>
        <v>390</v>
      </c>
      <c r="AN615">
        <f>IFERROR(IF(VLOOKUP(Tabela4[[#This Row],[Designação]],BW:BX,2,0)="SIM",SUM(AV615:BC615)+(4*(SUM(BL615:BS615))),0),0)</f>
        <v>145</v>
      </c>
      <c r="AO615" t="str">
        <f>IFERROR(VLOOKUP(Tabela4[[#This Row],[Designação]],BW:BX,2,0),0)</f>
        <v>SIM</v>
      </c>
      <c r="AP615" t="str">
        <f>IF(Tabela4[[#This Row],[Designação]]=AQ615,"SIM","NÃO")</f>
        <v>SIM</v>
      </c>
      <c r="AQ615" s="38">
        <v>734502</v>
      </c>
      <c r="AR615">
        <v>93</v>
      </c>
      <c r="AS615">
        <v>87</v>
      </c>
      <c r="AT615">
        <v>99</v>
      </c>
      <c r="AU615">
        <v>67</v>
      </c>
      <c r="AV615">
        <v>87</v>
      </c>
      <c r="AW615">
        <v>42</v>
      </c>
      <c r="BD615">
        <v>475</v>
      </c>
      <c r="BF615" t="str">
        <f t="shared" si="311"/>
        <v>sim</v>
      </c>
      <c r="BG615" s="38">
        <v>734502</v>
      </c>
      <c r="BH615">
        <v>3</v>
      </c>
      <c r="BI615">
        <v>3</v>
      </c>
      <c r="BJ615">
        <v>3</v>
      </c>
      <c r="BK615">
        <v>2</v>
      </c>
      <c r="BL615">
        <v>3</v>
      </c>
      <c r="BM615">
        <v>1</v>
      </c>
      <c r="BT615">
        <v>15</v>
      </c>
    </row>
    <row r="616" spans="2:72" x14ac:dyDescent="0.25">
      <c r="B616" s="22">
        <v>8</v>
      </c>
      <c r="C616" s="23">
        <v>817008</v>
      </c>
      <c r="D616" s="24" t="s">
        <v>649</v>
      </c>
      <c r="E616" s="25">
        <f t="shared" si="281"/>
        <v>122</v>
      </c>
      <c r="F616" s="25">
        <f>Tabela4[[#This Row],[1º ano  LP]]</f>
        <v>122</v>
      </c>
      <c r="G616" s="27">
        <f t="shared" si="282"/>
        <v>8</v>
      </c>
      <c r="H616" s="27">
        <f>Tabela4[[#This Row],[1º ano - APLICADOR LP]]</f>
        <v>8</v>
      </c>
      <c r="I616" s="25">
        <f t="shared" si="283"/>
        <v>100</v>
      </c>
      <c r="J616" s="25">
        <f t="shared" si="284"/>
        <v>100</v>
      </c>
      <c r="K616" s="27">
        <f t="shared" si="285"/>
        <v>6</v>
      </c>
      <c r="L616" s="27">
        <f t="shared" si="286"/>
        <v>6</v>
      </c>
      <c r="M616" s="25">
        <f t="shared" si="287"/>
        <v>0</v>
      </c>
      <c r="N616" s="25">
        <f t="shared" si="288"/>
        <v>0</v>
      </c>
      <c r="O616" s="27">
        <f t="shared" si="289"/>
        <v>0</v>
      </c>
      <c r="P616" s="27">
        <f t="shared" si="290"/>
        <v>0</v>
      </c>
      <c r="Q616" s="25">
        <f t="shared" si="291"/>
        <v>0</v>
      </c>
      <c r="R616" s="25">
        <f t="shared" si="292"/>
        <v>0</v>
      </c>
      <c r="S616" s="25">
        <f t="shared" si="293"/>
        <v>0</v>
      </c>
      <c r="T616" s="25">
        <f t="shared" si="294"/>
        <v>0</v>
      </c>
      <c r="U616" s="25">
        <f t="shared" si="295"/>
        <v>0</v>
      </c>
      <c r="V616" s="25">
        <f t="shared" si="296"/>
        <v>0</v>
      </c>
      <c r="W616" s="25">
        <f t="shared" si="297"/>
        <v>0</v>
      </c>
      <c r="X616" s="25">
        <f t="shared" si="298"/>
        <v>0</v>
      </c>
      <c r="Y616" s="25">
        <f t="shared" si="299"/>
        <v>0</v>
      </c>
      <c r="Z616" s="25">
        <f t="shared" si="300"/>
        <v>0</v>
      </c>
      <c r="AA616" s="25">
        <f t="shared" si="301"/>
        <v>0</v>
      </c>
      <c r="AB616" s="25">
        <f t="shared" si="302"/>
        <v>0</v>
      </c>
      <c r="AC616" s="25">
        <f t="shared" si="303"/>
        <v>0</v>
      </c>
      <c r="AD616" s="25">
        <f t="shared" si="304"/>
        <v>0</v>
      </c>
      <c r="AE616" s="25">
        <f t="shared" si="305"/>
        <v>0</v>
      </c>
      <c r="AF616" s="27">
        <f t="shared" si="306"/>
        <v>0</v>
      </c>
      <c r="AG616" s="27">
        <f t="shared" si="307"/>
        <v>0</v>
      </c>
      <c r="AH616" s="27">
        <f t="shared" si="308"/>
        <v>0</v>
      </c>
      <c r="AI616" s="27">
        <f t="shared" si="309"/>
        <v>0</v>
      </c>
      <c r="AJ616" s="27">
        <f t="shared" si="310"/>
        <v>0</v>
      </c>
      <c r="AK616" s="26">
        <f>SUM(Tabela4[[#This Row],[1º ano  LP]:[Questionário Contextual Estudante]])</f>
        <v>472</v>
      </c>
      <c r="AM616">
        <f>IFERROR(IF(VLOOKUP(Tabela4[[#This Row],[Designação]],BW:BX,2,0)="SIM",SUM(AR616:AU616)+(4*(SUM(BH616:BK616))),0),0)</f>
        <v>0</v>
      </c>
      <c r="AN616">
        <f>IFERROR(IF(VLOOKUP(Tabela4[[#This Row],[Designação]],BW:BX,2,0)="SIM",SUM(AV616:BC616)+(4*(SUM(BL616:BS616))),0),0)</f>
        <v>0</v>
      </c>
      <c r="AO616">
        <f>IFERROR(VLOOKUP(Tabela4[[#This Row],[Designação]],BW:BX,2,0),0)</f>
        <v>0</v>
      </c>
      <c r="AP616" t="str">
        <f>IF(Tabela4[[#This Row],[Designação]]=AQ616,"SIM","NÃO")</f>
        <v>SIM</v>
      </c>
      <c r="AQ616" s="38">
        <v>817008</v>
      </c>
      <c r="AR616">
        <v>106</v>
      </c>
      <c r="AS616">
        <v>88</v>
      </c>
      <c r="BD616">
        <v>194</v>
      </c>
      <c r="BF616" t="str">
        <f t="shared" si="311"/>
        <v>sim</v>
      </c>
      <c r="BG616" s="38">
        <v>817008</v>
      </c>
      <c r="BH616">
        <v>4</v>
      </c>
      <c r="BI616">
        <v>3</v>
      </c>
      <c r="BT616">
        <v>7</v>
      </c>
    </row>
    <row r="617" spans="2:72" x14ac:dyDescent="0.25">
      <c r="B617" s="22">
        <v>8</v>
      </c>
      <c r="C617" s="23">
        <v>817009</v>
      </c>
      <c r="D617" s="24" t="s">
        <v>650</v>
      </c>
      <c r="E617" s="25">
        <f t="shared" si="281"/>
        <v>0</v>
      </c>
      <c r="F617" s="25">
        <f>Tabela4[[#This Row],[1º ano  LP]]</f>
        <v>0</v>
      </c>
      <c r="G617" s="27">
        <f t="shared" si="282"/>
        <v>0</v>
      </c>
      <c r="H617" s="27">
        <f>Tabela4[[#This Row],[1º ano - APLICADOR LP]]</f>
        <v>0</v>
      </c>
      <c r="I617" s="25">
        <f t="shared" si="283"/>
        <v>0</v>
      </c>
      <c r="J617" s="25">
        <f t="shared" si="284"/>
        <v>0</v>
      </c>
      <c r="K617" s="27">
        <f t="shared" si="285"/>
        <v>0</v>
      </c>
      <c r="L617" s="27">
        <f t="shared" si="286"/>
        <v>0</v>
      </c>
      <c r="M617" s="25">
        <f t="shared" si="287"/>
        <v>0</v>
      </c>
      <c r="N617" s="25">
        <f t="shared" si="288"/>
        <v>0</v>
      </c>
      <c r="O617" s="27">
        <f t="shared" si="289"/>
        <v>0</v>
      </c>
      <c r="P617" s="27">
        <f t="shared" si="290"/>
        <v>0</v>
      </c>
      <c r="Q617" s="25">
        <f t="shared" si="291"/>
        <v>0</v>
      </c>
      <c r="R617" s="25">
        <f t="shared" si="292"/>
        <v>0</v>
      </c>
      <c r="S617" s="25">
        <f t="shared" si="293"/>
        <v>0</v>
      </c>
      <c r="T617" s="25">
        <f t="shared" si="294"/>
        <v>0</v>
      </c>
      <c r="U617" s="25">
        <f t="shared" si="295"/>
        <v>147</v>
      </c>
      <c r="V617" s="25">
        <f t="shared" si="296"/>
        <v>147</v>
      </c>
      <c r="W617" s="25">
        <f t="shared" si="297"/>
        <v>127</v>
      </c>
      <c r="X617" s="25">
        <f t="shared" si="298"/>
        <v>127</v>
      </c>
      <c r="Y617" s="25">
        <f t="shared" si="299"/>
        <v>85</v>
      </c>
      <c r="Z617" s="25">
        <f t="shared" si="300"/>
        <v>85</v>
      </c>
      <c r="AA617" s="25">
        <f t="shared" si="301"/>
        <v>79</v>
      </c>
      <c r="AB617" s="25">
        <f t="shared" si="302"/>
        <v>79</v>
      </c>
      <c r="AC617" s="25">
        <f t="shared" si="303"/>
        <v>31</v>
      </c>
      <c r="AD617" s="25">
        <f t="shared" si="304"/>
        <v>31</v>
      </c>
      <c r="AE617" s="25">
        <f t="shared" si="305"/>
        <v>60</v>
      </c>
      <c r="AF617" s="27">
        <f t="shared" si="306"/>
        <v>60</v>
      </c>
      <c r="AG617" s="27">
        <f t="shared" si="307"/>
        <v>0</v>
      </c>
      <c r="AH617" s="27">
        <f t="shared" si="308"/>
        <v>0</v>
      </c>
      <c r="AI617" s="27">
        <f t="shared" si="309"/>
        <v>0</v>
      </c>
      <c r="AJ617" s="27">
        <f t="shared" si="310"/>
        <v>0</v>
      </c>
      <c r="AK617" s="26">
        <f>SUM(Tabela4[[#This Row],[1º ano  LP]:[Questionário Contextual Estudante]])</f>
        <v>1058</v>
      </c>
      <c r="AM617">
        <f>IFERROR(IF(VLOOKUP(Tabela4[[#This Row],[Designação]],BW:BX,2,0)="SIM",SUM(AR617:AU617)+(4*(SUM(BH617:BK617))),0),0)</f>
        <v>0</v>
      </c>
      <c r="AN617">
        <f>IFERROR(IF(VLOOKUP(Tabela4[[#This Row],[Designação]],BW:BX,2,0)="SIM",SUM(AV617:BC617)+(4*(SUM(BL617:BS617))),0),0)</f>
        <v>0</v>
      </c>
      <c r="AO617">
        <f>IFERROR(VLOOKUP(Tabela4[[#This Row],[Designação]],BW:BX,2,0),0)</f>
        <v>0</v>
      </c>
      <c r="AP617" t="str">
        <f>IF(Tabela4[[#This Row],[Designação]]=AQ617,"SIM","NÃO")</f>
        <v>SIM</v>
      </c>
      <c r="AQ617" s="38">
        <v>817009</v>
      </c>
      <c r="AW617">
        <v>131</v>
      </c>
      <c r="AX617">
        <v>115</v>
      </c>
      <c r="AY617">
        <v>77</v>
      </c>
      <c r="AZ617">
        <v>71</v>
      </c>
      <c r="BA617">
        <v>27</v>
      </c>
      <c r="BB617">
        <v>52</v>
      </c>
      <c r="BD617">
        <v>473</v>
      </c>
      <c r="BF617" t="str">
        <f t="shared" si="311"/>
        <v>sim</v>
      </c>
      <c r="BG617" s="38">
        <v>817009</v>
      </c>
      <c r="BM617">
        <v>4</v>
      </c>
      <c r="BN617">
        <v>3</v>
      </c>
      <c r="BO617">
        <v>2</v>
      </c>
      <c r="BP617">
        <v>2</v>
      </c>
      <c r="BQ617">
        <v>1</v>
      </c>
      <c r="BR617">
        <v>2</v>
      </c>
      <c r="BT617">
        <v>14</v>
      </c>
    </row>
    <row r="618" spans="2:72" x14ac:dyDescent="0.25">
      <c r="B618" s="22">
        <v>8</v>
      </c>
      <c r="C618" s="23">
        <v>817010</v>
      </c>
      <c r="D618" s="24" t="s">
        <v>651</v>
      </c>
      <c r="E618" s="25">
        <f t="shared" si="281"/>
        <v>53</v>
      </c>
      <c r="F618" s="25">
        <f>Tabela4[[#This Row],[1º ano  LP]]</f>
        <v>53</v>
      </c>
      <c r="G618" s="27">
        <f t="shared" si="282"/>
        <v>4</v>
      </c>
      <c r="H618" s="27">
        <f>Tabela4[[#This Row],[1º ano - APLICADOR LP]]</f>
        <v>4</v>
      </c>
      <c r="I618" s="25">
        <f t="shared" si="283"/>
        <v>35</v>
      </c>
      <c r="J618" s="25">
        <f t="shared" si="284"/>
        <v>35</v>
      </c>
      <c r="K618" s="27">
        <f t="shared" si="285"/>
        <v>2</v>
      </c>
      <c r="L618" s="27">
        <f t="shared" si="286"/>
        <v>2</v>
      </c>
      <c r="M618" s="25">
        <f t="shared" si="287"/>
        <v>34</v>
      </c>
      <c r="N618" s="25">
        <f t="shared" si="288"/>
        <v>34</v>
      </c>
      <c r="O618" s="27">
        <f t="shared" si="289"/>
        <v>2</v>
      </c>
      <c r="P618" s="27">
        <f t="shared" si="290"/>
        <v>2</v>
      </c>
      <c r="Q618" s="25">
        <f t="shared" si="291"/>
        <v>65</v>
      </c>
      <c r="R618" s="25">
        <f t="shared" si="292"/>
        <v>65</v>
      </c>
      <c r="S618" s="25">
        <f t="shared" si="293"/>
        <v>70</v>
      </c>
      <c r="T618" s="25">
        <f t="shared" si="294"/>
        <v>70</v>
      </c>
      <c r="U618" s="25">
        <f t="shared" si="295"/>
        <v>0</v>
      </c>
      <c r="V618" s="25">
        <f t="shared" si="296"/>
        <v>0</v>
      </c>
      <c r="W618" s="25">
        <f t="shared" si="297"/>
        <v>0</v>
      </c>
      <c r="X618" s="25">
        <f t="shared" si="298"/>
        <v>0</v>
      </c>
      <c r="Y618" s="25">
        <f t="shared" si="299"/>
        <v>0</v>
      </c>
      <c r="Z618" s="25">
        <f t="shared" si="300"/>
        <v>0</v>
      </c>
      <c r="AA618" s="25">
        <f t="shared" si="301"/>
        <v>0</v>
      </c>
      <c r="AB618" s="25">
        <f t="shared" si="302"/>
        <v>0</v>
      </c>
      <c r="AC618" s="25">
        <f t="shared" si="303"/>
        <v>0</v>
      </c>
      <c r="AD618" s="25">
        <f t="shared" si="304"/>
        <v>0</v>
      </c>
      <c r="AE618" s="25">
        <f t="shared" si="305"/>
        <v>0</v>
      </c>
      <c r="AF618" s="27">
        <f t="shared" si="306"/>
        <v>0</v>
      </c>
      <c r="AG618" s="27">
        <f t="shared" si="307"/>
        <v>0</v>
      </c>
      <c r="AH618" s="27">
        <f t="shared" si="308"/>
        <v>0</v>
      </c>
      <c r="AI618" s="27">
        <f t="shared" si="309"/>
        <v>187</v>
      </c>
      <c r="AJ618" s="27">
        <f t="shared" si="310"/>
        <v>70</v>
      </c>
      <c r="AK618" s="26">
        <f>SUM(Tabela4[[#This Row],[1º ano  LP]:[Questionário Contextual Estudante]])</f>
        <v>787</v>
      </c>
      <c r="AM618">
        <f>IFERROR(IF(VLOOKUP(Tabela4[[#This Row],[Designação]],BW:BX,2,0)="SIM",SUM(AR618:AU618)+(4*(SUM(BH618:BK618))),0),0)</f>
        <v>187</v>
      </c>
      <c r="AN618">
        <f>IFERROR(IF(VLOOKUP(Tabela4[[#This Row],[Designação]],BW:BX,2,0)="SIM",SUM(AV618:BC618)+(4*(SUM(BL618:BS618))),0),0)</f>
        <v>70</v>
      </c>
      <c r="AO618" t="str">
        <f>IFERROR(VLOOKUP(Tabela4[[#This Row],[Designação]],BW:BX,2,0),0)</f>
        <v>SIM</v>
      </c>
      <c r="AP618" t="str">
        <f>IF(Tabela4[[#This Row],[Designação]]=AQ618,"SIM","NÃO")</f>
        <v>SIM</v>
      </c>
      <c r="AQ618" s="38">
        <v>817010</v>
      </c>
      <c r="AR618">
        <v>45</v>
      </c>
      <c r="AS618">
        <v>31</v>
      </c>
      <c r="AT618">
        <v>30</v>
      </c>
      <c r="AU618">
        <v>57</v>
      </c>
      <c r="AV618">
        <v>62</v>
      </c>
      <c r="BD618">
        <v>225</v>
      </c>
      <c r="BF618" t="str">
        <f t="shared" si="311"/>
        <v>sim</v>
      </c>
      <c r="BG618" s="38">
        <v>817010</v>
      </c>
      <c r="BH618">
        <v>2</v>
      </c>
      <c r="BI618">
        <v>1</v>
      </c>
      <c r="BJ618">
        <v>1</v>
      </c>
      <c r="BK618">
        <v>2</v>
      </c>
      <c r="BL618">
        <v>2</v>
      </c>
      <c r="BT618">
        <v>8</v>
      </c>
    </row>
    <row r="619" spans="2:72" x14ac:dyDescent="0.25">
      <c r="B619" s="22">
        <v>8</v>
      </c>
      <c r="C619" s="23">
        <v>817011</v>
      </c>
      <c r="D619" s="24" t="s">
        <v>652</v>
      </c>
      <c r="E619" s="25">
        <f t="shared" si="281"/>
        <v>0</v>
      </c>
      <c r="F619" s="25">
        <f>Tabela4[[#This Row],[1º ano  LP]]</f>
        <v>0</v>
      </c>
      <c r="G619" s="27">
        <f t="shared" si="282"/>
        <v>0</v>
      </c>
      <c r="H619" s="27">
        <f>Tabela4[[#This Row],[1º ano - APLICADOR LP]]</f>
        <v>0</v>
      </c>
      <c r="I619" s="25">
        <f t="shared" si="283"/>
        <v>0</v>
      </c>
      <c r="J619" s="25">
        <f t="shared" si="284"/>
        <v>0</v>
      </c>
      <c r="K619" s="27">
        <f t="shared" si="285"/>
        <v>0</v>
      </c>
      <c r="L619" s="27">
        <f t="shared" si="286"/>
        <v>0</v>
      </c>
      <c r="M619" s="25">
        <f t="shared" si="287"/>
        <v>104</v>
      </c>
      <c r="N619" s="25">
        <f t="shared" si="288"/>
        <v>104</v>
      </c>
      <c r="O619" s="27">
        <f t="shared" si="289"/>
        <v>6</v>
      </c>
      <c r="P619" s="27">
        <f t="shared" si="290"/>
        <v>6</v>
      </c>
      <c r="Q619" s="25">
        <f t="shared" si="291"/>
        <v>115</v>
      </c>
      <c r="R619" s="25">
        <f t="shared" si="292"/>
        <v>115</v>
      </c>
      <c r="S619" s="25">
        <f t="shared" si="293"/>
        <v>103</v>
      </c>
      <c r="T619" s="25">
        <f t="shared" si="294"/>
        <v>103</v>
      </c>
      <c r="U619" s="25">
        <f t="shared" si="295"/>
        <v>0</v>
      </c>
      <c r="V619" s="25">
        <f t="shared" si="296"/>
        <v>0</v>
      </c>
      <c r="W619" s="25">
        <f t="shared" si="297"/>
        <v>0</v>
      </c>
      <c r="X619" s="25">
        <f t="shared" si="298"/>
        <v>0</v>
      </c>
      <c r="Y619" s="25">
        <f t="shared" si="299"/>
        <v>0</v>
      </c>
      <c r="Z619" s="25">
        <f t="shared" si="300"/>
        <v>0</v>
      </c>
      <c r="AA619" s="25">
        <f t="shared" si="301"/>
        <v>0</v>
      </c>
      <c r="AB619" s="25">
        <f t="shared" si="302"/>
        <v>0</v>
      </c>
      <c r="AC619" s="25">
        <f t="shared" si="303"/>
        <v>0</v>
      </c>
      <c r="AD619" s="25">
        <f t="shared" si="304"/>
        <v>0</v>
      </c>
      <c r="AE619" s="25">
        <f t="shared" si="305"/>
        <v>0</v>
      </c>
      <c r="AF619" s="27">
        <f t="shared" si="306"/>
        <v>0</v>
      </c>
      <c r="AG619" s="27">
        <f t="shared" si="307"/>
        <v>0</v>
      </c>
      <c r="AH619" s="27">
        <f t="shared" si="308"/>
        <v>0</v>
      </c>
      <c r="AI619" s="27">
        <f t="shared" si="309"/>
        <v>0</v>
      </c>
      <c r="AJ619" s="27">
        <f t="shared" si="310"/>
        <v>0</v>
      </c>
      <c r="AK619" s="26">
        <f>SUM(Tabela4[[#This Row],[1º ano  LP]:[Questionário Contextual Estudante]])</f>
        <v>656</v>
      </c>
      <c r="AM619">
        <f>IFERROR(IF(VLOOKUP(Tabela4[[#This Row],[Designação]],BW:BX,2,0)="SIM",SUM(AR619:AU619)+(4*(SUM(BH619:BK619))),0),0)</f>
        <v>0</v>
      </c>
      <c r="AN619">
        <f>IFERROR(IF(VLOOKUP(Tabela4[[#This Row],[Designação]],BW:BX,2,0)="SIM",SUM(AV619:BC619)+(4*(SUM(BL619:BS619))),0),0)</f>
        <v>0</v>
      </c>
      <c r="AO619">
        <f>IFERROR(VLOOKUP(Tabela4[[#This Row],[Designação]],BW:BX,2,0),0)</f>
        <v>0</v>
      </c>
      <c r="AP619" t="str">
        <f>IF(Tabela4[[#This Row],[Designação]]=AQ619,"SIM","NÃO")</f>
        <v>SIM</v>
      </c>
      <c r="AQ619" s="38">
        <v>817011</v>
      </c>
      <c r="AT619">
        <v>92</v>
      </c>
      <c r="AU619">
        <v>103</v>
      </c>
      <c r="AV619">
        <v>91</v>
      </c>
      <c r="BD619">
        <v>286</v>
      </c>
      <c r="BF619" t="str">
        <f t="shared" si="311"/>
        <v>sim</v>
      </c>
      <c r="BG619" s="38">
        <v>817011</v>
      </c>
      <c r="BJ619">
        <v>3</v>
      </c>
      <c r="BK619">
        <v>3</v>
      </c>
      <c r="BL619">
        <v>3</v>
      </c>
      <c r="BT619">
        <v>9</v>
      </c>
    </row>
    <row r="620" spans="2:72" x14ac:dyDescent="0.25">
      <c r="B620" s="22">
        <v>8</v>
      </c>
      <c r="C620" s="23">
        <v>817012</v>
      </c>
      <c r="D620" s="24" t="s">
        <v>653</v>
      </c>
      <c r="E620" s="25">
        <f t="shared" si="281"/>
        <v>89</v>
      </c>
      <c r="F620" s="25">
        <f>Tabela4[[#This Row],[1º ano  LP]]</f>
        <v>89</v>
      </c>
      <c r="G620" s="27">
        <f t="shared" si="282"/>
        <v>6</v>
      </c>
      <c r="H620" s="27">
        <f>Tabela4[[#This Row],[1º ano - APLICADOR LP]]</f>
        <v>6</v>
      </c>
      <c r="I620" s="25">
        <f t="shared" si="283"/>
        <v>91</v>
      </c>
      <c r="J620" s="25">
        <f t="shared" si="284"/>
        <v>91</v>
      </c>
      <c r="K620" s="27">
        <f t="shared" si="285"/>
        <v>6</v>
      </c>
      <c r="L620" s="27">
        <f t="shared" si="286"/>
        <v>6</v>
      </c>
      <c r="M620" s="25">
        <f t="shared" si="287"/>
        <v>97</v>
      </c>
      <c r="N620" s="25">
        <f t="shared" si="288"/>
        <v>97</v>
      </c>
      <c r="O620" s="27">
        <f t="shared" si="289"/>
        <v>6</v>
      </c>
      <c r="P620" s="27">
        <f t="shared" si="290"/>
        <v>6</v>
      </c>
      <c r="Q620" s="25">
        <f t="shared" si="291"/>
        <v>111</v>
      </c>
      <c r="R620" s="25">
        <f t="shared" si="292"/>
        <v>111</v>
      </c>
      <c r="S620" s="25">
        <f t="shared" si="293"/>
        <v>102</v>
      </c>
      <c r="T620" s="25">
        <f t="shared" si="294"/>
        <v>102</v>
      </c>
      <c r="U620" s="25">
        <f t="shared" si="295"/>
        <v>0</v>
      </c>
      <c r="V620" s="25">
        <f t="shared" si="296"/>
        <v>0</v>
      </c>
      <c r="W620" s="25">
        <f t="shared" si="297"/>
        <v>0</v>
      </c>
      <c r="X620" s="25">
        <f t="shared" si="298"/>
        <v>0</v>
      </c>
      <c r="Y620" s="25">
        <f t="shared" si="299"/>
        <v>0</v>
      </c>
      <c r="Z620" s="25">
        <f t="shared" si="300"/>
        <v>0</v>
      </c>
      <c r="AA620" s="25">
        <f t="shared" si="301"/>
        <v>0</v>
      </c>
      <c r="AB620" s="25">
        <f t="shared" si="302"/>
        <v>0</v>
      </c>
      <c r="AC620" s="25">
        <f t="shared" si="303"/>
        <v>0</v>
      </c>
      <c r="AD620" s="25">
        <f t="shared" si="304"/>
        <v>0</v>
      </c>
      <c r="AE620" s="25">
        <f t="shared" si="305"/>
        <v>0</v>
      </c>
      <c r="AF620" s="27">
        <f t="shared" si="306"/>
        <v>0</v>
      </c>
      <c r="AG620" s="27">
        <f t="shared" si="307"/>
        <v>0</v>
      </c>
      <c r="AH620" s="27">
        <f t="shared" si="308"/>
        <v>0</v>
      </c>
      <c r="AI620" s="27">
        <f t="shared" si="309"/>
        <v>0</v>
      </c>
      <c r="AJ620" s="27">
        <f t="shared" si="310"/>
        <v>0</v>
      </c>
      <c r="AK620" s="26">
        <f>SUM(Tabela4[[#This Row],[1º ano  LP]:[Questionário Contextual Estudante]])</f>
        <v>1016</v>
      </c>
      <c r="AM620">
        <f>IFERROR(IF(VLOOKUP(Tabela4[[#This Row],[Designação]],BW:BX,2,0)="SIM",SUM(AR620:AU620)+(4*(SUM(BH620:BK620))),0),0)</f>
        <v>0</v>
      </c>
      <c r="AN620">
        <f>IFERROR(IF(VLOOKUP(Tabela4[[#This Row],[Designação]],BW:BX,2,0)="SIM",SUM(AV620:BC620)+(4*(SUM(BL620:BS620))),0),0)</f>
        <v>0</v>
      </c>
      <c r="AO620">
        <f>IFERROR(VLOOKUP(Tabela4[[#This Row],[Designação]],BW:BX,2,0),0)</f>
        <v>0</v>
      </c>
      <c r="AP620" t="str">
        <f>IF(Tabela4[[#This Row],[Designação]]=AQ620,"SIM","NÃO")</f>
        <v>SIM</v>
      </c>
      <c r="AQ620" s="38">
        <v>817012</v>
      </c>
      <c r="AR620">
        <v>77</v>
      </c>
      <c r="AS620">
        <v>79</v>
      </c>
      <c r="AT620">
        <v>85</v>
      </c>
      <c r="AU620">
        <v>99</v>
      </c>
      <c r="AV620">
        <v>90</v>
      </c>
      <c r="BD620">
        <v>430</v>
      </c>
      <c r="BF620" t="str">
        <f t="shared" si="311"/>
        <v>sim</v>
      </c>
      <c r="BG620" s="38">
        <v>817012</v>
      </c>
      <c r="BH620">
        <v>3</v>
      </c>
      <c r="BI620">
        <v>3</v>
      </c>
      <c r="BJ620">
        <v>3</v>
      </c>
      <c r="BK620">
        <v>3</v>
      </c>
      <c r="BL620">
        <v>3</v>
      </c>
      <c r="BT620">
        <v>15</v>
      </c>
    </row>
    <row r="621" spans="2:72" x14ac:dyDescent="0.25">
      <c r="B621" s="22">
        <v>8</v>
      </c>
      <c r="C621" s="23">
        <v>817013</v>
      </c>
      <c r="D621" s="24" t="s">
        <v>654</v>
      </c>
      <c r="E621" s="25">
        <f t="shared" si="281"/>
        <v>29</v>
      </c>
      <c r="F621" s="25">
        <f>Tabela4[[#This Row],[1º ano  LP]]</f>
        <v>29</v>
      </c>
      <c r="G621" s="27">
        <f t="shared" si="282"/>
        <v>2</v>
      </c>
      <c r="H621" s="27">
        <f>Tabela4[[#This Row],[1º ano - APLICADOR LP]]</f>
        <v>2</v>
      </c>
      <c r="I621" s="25">
        <f t="shared" si="283"/>
        <v>63</v>
      </c>
      <c r="J621" s="25">
        <f t="shared" si="284"/>
        <v>63</v>
      </c>
      <c r="K621" s="27">
        <f t="shared" si="285"/>
        <v>4</v>
      </c>
      <c r="L621" s="27">
        <f t="shared" si="286"/>
        <v>4</v>
      </c>
      <c r="M621" s="25">
        <f t="shared" si="287"/>
        <v>37</v>
      </c>
      <c r="N621" s="25">
        <f t="shared" si="288"/>
        <v>37</v>
      </c>
      <c r="O621" s="27">
        <f t="shared" si="289"/>
        <v>2</v>
      </c>
      <c r="P621" s="27">
        <f t="shared" si="290"/>
        <v>2</v>
      </c>
      <c r="Q621" s="25">
        <f t="shared" si="291"/>
        <v>42</v>
      </c>
      <c r="R621" s="25">
        <f t="shared" si="292"/>
        <v>42</v>
      </c>
      <c r="S621" s="25">
        <f t="shared" si="293"/>
        <v>36</v>
      </c>
      <c r="T621" s="25">
        <f t="shared" si="294"/>
        <v>36</v>
      </c>
      <c r="U621" s="25">
        <f t="shared" si="295"/>
        <v>0</v>
      </c>
      <c r="V621" s="25">
        <f t="shared" si="296"/>
        <v>0</v>
      </c>
      <c r="W621" s="25">
        <f t="shared" si="297"/>
        <v>0</v>
      </c>
      <c r="X621" s="25">
        <f t="shared" si="298"/>
        <v>0</v>
      </c>
      <c r="Y621" s="25">
        <f t="shared" si="299"/>
        <v>0</v>
      </c>
      <c r="Z621" s="25">
        <f t="shared" si="300"/>
        <v>0</v>
      </c>
      <c r="AA621" s="25">
        <f t="shared" si="301"/>
        <v>0</v>
      </c>
      <c r="AB621" s="25">
        <f t="shared" si="302"/>
        <v>0</v>
      </c>
      <c r="AC621" s="25">
        <f t="shared" si="303"/>
        <v>0</v>
      </c>
      <c r="AD621" s="25">
        <f t="shared" si="304"/>
        <v>0</v>
      </c>
      <c r="AE621" s="25">
        <f t="shared" si="305"/>
        <v>0</v>
      </c>
      <c r="AF621" s="27">
        <f t="shared" si="306"/>
        <v>0</v>
      </c>
      <c r="AG621" s="27">
        <f t="shared" si="307"/>
        <v>0</v>
      </c>
      <c r="AH621" s="27">
        <f t="shared" si="308"/>
        <v>0</v>
      </c>
      <c r="AI621" s="27">
        <f t="shared" si="309"/>
        <v>0</v>
      </c>
      <c r="AJ621" s="27">
        <f t="shared" si="310"/>
        <v>0</v>
      </c>
      <c r="AK621" s="26">
        <f>SUM(Tabela4[[#This Row],[1º ano  LP]:[Questionário Contextual Estudante]])</f>
        <v>430</v>
      </c>
      <c r="AM621">
        <f>IFERROR(IF(VLOOKUP(Tabela4[[#This Row],[Designação]],BW:BX,2,0)="SIM",SUM(AR621:AU621)+(4*(SUM(BH621:BK621))),0),0)</f>
        <v>0</v>
      </c>
      <c r="AN621">
        <f>IFERROR(IF(VLOOKUP(Tabela4[[#This Row],[Designação]],BW:BX,2,0)="SIM",SUM(AV621:BC621)+(4*(SUM(BL621:BS621))),0),0)</f>
        <v>0</v>
      </c>
      <c r="AO621">
        <f>IFERROR(VLOOKUP(Tabela4[[#This Row],[Designação]],BW:BX,2,0),0)</f>
        <v>0</v>
      </c>
      <c r="AP621" t="str">
        <f>IF(Tabela4[[#This Row],[Designação]]=AQ621,"SIM","NÃO")</f>
        <v>SIM</v>
      </c>
      <c r="AQ621" s="38">
        <v>817013</v>
      </c>
      <c r="AR621">
        <v>25</v>
      </c>
      <c r="AS621">
        <v>55</v>
      </c>
      <c r="AT621">
        <v>33</v>
      </c>
      <c r="AU621">
        <v>38</v>
      </c>
      <c r="AV621">
        <v>32</v>
      </c>
      <c r="BD621">
        <v>183</v>
      </c>
      <c r="BF621" t="str">
        <f t="shared" si="311"/>
        <v>sim</v>
      </c>
      <c r="BG621" s="38">
        <v>817013</v>
      </c>
      <c r="BH621">
        <v>1</v>
      </c>
      <c r="BI621">
        <v>2</v>
      </c>
      <c r="BJ621">
        <v>1</v>
      </c>
      <c r="BK621">
        <v>1</v>
      </c>
      <c r="BL621">
        <v>1</v>
      </c>
      <c r="BT621">
        <v>6</v>
      </c>
    </row>
    <row r="622" spans="2:72" x14ac:dyDescent="0.25">
      <c r="B622" s="22">
        <v>8</v>
      </c>
      <c r="C622" s="23">
        <v>817014</v>
      </c>
      <c r="D622" s="24" t="s">
        <v>655</v>
      </c>
      <c r="E622" s="25">
        <f t="shared" si="281"/>
        <v>0</v>
      </c>
      <c r="F622" s="25">
        <f>Tabela4[[#This Row],[1º ano  LP]]</f>
        <v>0</v>
      </c>
      <c r="G622" s="27">
        <f t="shared" si="282"/>
        <v>0</v>
      </c>
      <c r="H622" s="27">
        <f>Tabela4[[#This Row],[1º ano - APLICADOR LP]]</f>
        <v>0</v>
      </c>
      <c r="I622" s="25">
        <f t="shared" si="283"/>
        <v>0</v>
      </c>
      <c r="J622" s="25">
        <f t="shared" si="284"/>
        <v>0</v>
      </c>
      <c r="K622" s="27">
        <f t="shared" si="285"/>
        <v>0</v>
      </c>
      <c r="L622" s="27">
        <f t="shared" si="286"/>
        <v>0</v>
      </c>
      <c r="M622" s="25">
        <f t="shared" si="287"/>
        <v>0</v>
      </c>
      <c r="N622" s="25">
        <f t="shared" si="288"/>
        <v>0</v>
      </c>
      <c r="O622" s="27">
        <f t="shared" si="289"/>
        <v>0</v>
      </c>
      <c r="P622" s="27">
        <f t="shared" si="290"/>
        <v>0</v>
      </c>
      <c r="Q622" s="25">
        <f t="shared" si="291"/>
        <v>72</v>
      </c>
      <c r="R622" s="25">
        <f t="shared" si="292"/>
        <v>72</v>
      </c>
      <c r="S622" s="25">
        <f t="shared" si="293"/>
        <v>59</v>
      </c>
      <c r="T622" s="25">
        <f t="shared" si="294"/>
        <v>59</v>
      </c>
      <c r="U622" s="25">
        <f t="shared" si="295"/>
        <v>112</v>
      </c>
      <c r="V622" s="25">
        <f t="shared" si="296"/>
        <v>112</v>
      </c>
      <c r="W622" s="25">
        <f t="shared" si="297"/>
        <v>102</v>
      </c>
      <c r="X622" s="25">
        <f t="shared" si="298"/>
        <v>102</v>
      </c>
      <c r="Y622" s="25">
        <f t="shared" si="299"/>
        <v>72</v>
      </c>
      <c r="Z622" s="25">
        <f t="shared" si="300"/>
        <v>72</v>
      </c>
      <c r="AA622" s="25">
        <f t="shared" si="301"/>
        <v>62</v>
      </c>
      <c r="AB622" s="25">
        <f t="shared" si="302"/>
        <v>62</v>
      </c>
      <c r="AC622" s="25">
        <f t="shared" si="303"/>
        <v>0</v>
      </c>
      <c r="AD622" s="25">
        <f t="shared" si="304"/>
        <v>0</v>
      </c>
      <c r="AE622" s="25">
        <f t="shared" si="305"/>
        <v>22</v>
      </c>
      <c r="AF622" s="27">
        <f t="shared" si="306"/>
        <v>22</v>
      </c>
      <c r="AG622" s="27">
        <f t="shared" si="307"/>
        <v>0</v>
      </c>
      <c r="AH622" s="27">
        <f t="shared" si="308"/>
        <v>0</v>
      </c>
      <c r="AI622" s="27">
        <f t="shared" si="309"/>
        <v>0</v>
      </c>
      <c r="AJ622" s="27">
        <f t="shared" si="310"/>
        <v>0</v>
      </c>
      <c r="AK622" s="29">
        <f>SUM(Tabela4[[#This Row],[1º ano  LP]:[Questionário Contextual Estudante]])</f>
        <v>1002</v>
      </c>
      <c r="AM622">
        <f>IFERROR(IF(VLOOKUP(Tabela4[[#This Row],[Designação]],BW:BX,2,0)="SIM",SUM(AR622:AU622)+(4*(SUM(BH622:BK622))),0),0)</f>
        <v>0</v>
      </c>
      <c r="AN622">
        <f>IFERROR(IF(VLOOKUP(Tabela4[[#This Row],[Designação]],BW:BX,2,0)="SIM",SUM(AV622:BC622)+(4*(SUM(BL622:BS622))),0),0)</f>
        <v>0</v>
      </c>
      <c r="AO622">
        <f>IFERROR(VLOOKUP(Tabela4[[#This Row],[Designação]],BW:BX,2,0),0)</f>
        <v>0</v>
      </c>
      <c r="AP622" t="str">
        <f>IF(Tabela4[[#This Row],[Designação]]=AQ622,"SIM","NÃO")</f>
        <v>SIM</v>
      </c>
      <c r="AQ622" s="38">
        <v>817014</v>
      </c>
      <c r="AU622">
        <v>64</v>
      </c>
      <c r="AV622">
        <v>51</v>
      </c>
      <c r="AW622">
        <v>100</v>
      </c>
      <c r="AX622">
        <v>90</v>
      </c>
      <c r="AY622">
        <v>64</v>
      </c>
      <c r="AZ622">
        <v>54</v>
      </c>
      <c r="BB622">
        <v>18</v>
      </c>
      <c r="BD622">
        <v>441</v>
      </c>
      <c r="BF622" t="str">
        <f t="shared" si="311"/>
        <v>sim</v>
      </c>
      <c r="BG622" s="38">
        <v>817014</v>
      </c>
      <c r="BK622">
        <v>2</v>
      </c>
      <c r="BL622">
        <v>2</v>
      </c>
      <c r="BM622">
        <v>3</v>
      </c>
      <c r="BN622">
        <v>3</v>
      </c>
      <c r="BO622">
        <v>2</v>
      </c>
      <c r="BP622">
        <v>2</v>
      </c>
      <c r="BR622">
        <v>1</v>
      </c>
      <c r="BT622">
        <v>15</v>
      </c>
    </row>
    <row r="623" spans="2:72" x14ac:dyDescent="0.25">
      <c r="B623" s="22">
        <v>8</v>
      </c>
      <c r="C623" s="23">
        <v>817015</v>
      </c>
      <c r="D623" s="24" t="s">
        <v>656</v>
      </c>
      <c r="E623" s="25">
        <f t="shared" si="281"/>
        <v>54</v>
      </c>
      <c r="F623" s="25">
        <f>Tabela4[[#This Row],[1º ano  LP]]</f>
        <v>54</v>
      </c>
      <c r="G623" s="27">
        <f t="shared" si="282"/>
        <v>4</v>
      </c>
      <c r="H623" s="27">
        <f>Tabela4[[#This Row],[1º ano - APLICADOR LP]]</f>
        <v>4</v>
      </c>
      <c r="I623" s="25">
        <f t="shared" si="283"/>
        <v>70</v>
      </c>
      <c r="J623" s="25">
        <f t="shared" si="284"/>
        <v>70</v>
      </c>
      <c r="K623" s="27">
        <f t="shared" si="285"/>
        <v>4</v>
      </c>
      <c r="L623" s="27">
        <f t="shared" si="286"/>
        <v>4</v>
      </c>
      <c r="M623" s="25">
        <f t="shared" si="287"/>
        <v>65</v>
      </c>
      <c r="N623" s="25">
        <f t="shared" si="288"/>
        <v>65</v>
      </c>
      <c r="O623" s="27">
        <f t="shared" si="289"/>
        <v>4</v>
      </c>
      <c r="P623" s="27">
        <f t="shared" si="290"/>
        <v>4</v>
      </c>
      <c r="Q623" s="25">
        <f t="shared" si="291"/>
        <v>77</v>
      </c>
      <c r="R623" s="25">
        <f t="shared" si="292"/>
        <v>77</v>
      </c>
      <c r="S623" s="25">
        <f t="shared" si="293"/>
        <v>76</v>
      </c>
      <c r="T623" s="25">
        <f t="shared" si="294"/>
        <v>76</v>
      </c>
      <c r="U623" s="25">
        <f t="shared" si="295"/>
        <v>0</v>
      </c>
      <c r="V623" s="25">
        <f t="shared" si="296"/>
        <v>0</v>
      </c>
      <c r="W623" s="25">
        <f t="shared" si="297"/>
        <v>0</v>
      </c>
      <c r="X623" s="25">
        <f t="shared" si="298"/>
        <v>0</v>
      </c>
      <c r="Y623" s="25">
        <f t="shared" si="299"/>
        <v>0</v>
      </c>
      <c r="Z623" s="25">
        <f t="shared" si="300"/>
        <v>0</v>
      </c>
      <c r="AA623" s="25">
        <f t="shared" si="301"/>
        <v>0</v>
      </c>
      <c r="AB623" s="25">
        <f t="shared" si="302"/>
        <v>0</v>
      </c>
      <c r="AC623" s="25">
        <f t="shared" si="303"/>
        <v>0</v>
      </c>
      <c r="AD623" s="25">
        <f t="shared" si="304"/>
        <v>0</v>
      </c>
      <c r="AE623" s="25">
        <f t="shared" si="305"/>
        <v>0</v>
      </c>
      <c r="AF623" s="27">
        <f t="shared" si="306"/>
        <v>0</v>
      </c>
      <c r="AG623" s="27">
        <f t="shared" si="307"/>
        <v>0</v>
      </c>
      <c r="AH623" s="27">
        <f t="shared" si="308"/>
        <v>0</v>
      </c>
      <c r="AI623" s="27">
        <f t="shared" si="309"/>
        <v>266</v>
      </c>
      <c r="AJ623" s="27">
        <f t="shared" si="310"/>
        <v>76</v>
      </c>
      <c r="AK623" s="26">
        <f>SUM(Tabela4[[#This Row],[1º ano  LP]:[Questionário Contextual Estudante]])</f>
        <v>1050</v>
      </c>
      <c r="AM623">
        <f>IFERROR(IF(VLOOKUP(Tabela4[[#This Row],[Designação]],BW:BX,2,0)="SIM",SUM(AR623:AU623)+(4*(SUM(BH623:BK623))),0),0)</f>
        <v>266</v>
      </c>
      <c r="AN623">
        <f>IFERROR(IF(VLOOKUP(Tabela4[[#This Row],[Designação]],BW:BX,2,0)="SIM",SUM(AV623:BC623)+(4*(SUM(BL623:BS623))),0),0)</f>
        <v>76</v>
      </c>
      <c r="AO623" t="str">
        <f>IFERROR(VLOOKUP(Tabela4[[#This Row],[Designação]],BW:BX,2,0),0)</f>
        <v>SIM</v>
      </c>
      <c r="AP623" t="str">
        <f>IF(Tabela4[[#This Row],[Designação]]=AQ623,"SIM","NÃO")</f>
        <v>SIM</v>
      </c>
      <c r="AQ623" s="38">
        <v>817015</v>
      </c>
      <c r="AR623">
        <v>46</v>
      </c>
      <c r="AS623">
        <v>62</v>
      </c>
      <c r="AT623">
        <v>57</v>
      </c>
      <c r="AU623">
        <v>69</v>
      </c>
      <c r="AV623">
        <v>68</v>
      </c>
      <c r="BD623">
        <v>302</v>
      </c>
      <c r="BF623" t="str">
        <f t="shared" si="311"/>
        <v>sim</v>
      </c>
      <c r="BG623" s="38">
        <v>817015</v>
      </c>
      <c r="BH623">
        <v>2</v>
      </c>
      <c r="BI623">
        <v>2</v>
      </c>
      <c r="BJ623">
        <v>2</v>
      </c>
      <c r="BK623">
        <v>2</v>
      </c>
      <c r="BL623">
        <v>2</v>
      </c>
      <c r="BT623">
        <v>10</v>
      </c>
    </row>
    <row r="624" spans="2:72" x14ac:dyDescent="0.25">
      <c r="B624" s="22">
        <v>8</v>
      </c>
      <c r="C624" s="23">
        <v>817016</v>
      </c>
      <c r="D624" s="24" t="s">
        <v>657</v>
      </c>
      <c r="E624" s="25">
        <f t="shared" si="281"/>
        <v>0</v>
      </c>
      <c r="F624" s="25">
        <f>Tabela4[[#This Row],[1º ano  LP]]</f>
        <v>0</v>
      </c>
      <c r="G624" s="27">
        <f t="shared" si="282"/>
        <v>0</v>
      </c>
      <c r="H624" s="27">
        <f>Tabela4[[#This Row],[1º ano - APLICADOR LP]]</f>
        <v>0</v>
      </c>
      <c r="I624" s="25">
        <f t="shared" si="283"/>
        <v>0</v>
      </c>
      <c r="J624" s="25">
        <f t="shared" si="284"/>
        <v>0</v>
      </c>
      <c r="K624" s="27">
        <f t="shared" si="285"/>
        <v>0</v>
      </c>
      <c r="L624" s="27">
        <f t="shared" si="286"/>
        <v>0</v>
      </c>
      <c r="M624" s="25">
        <f t="shared" si="287"/>
        <v>0</v>
      </c>
      <c r="N624" s="25">
        <f t="shared" si="288"/>
        <v>0</v>
      </c>
      <c r="O624" s="27">
        <f t="shared" si="289"/>
        <v>0</v>
      </c>
      <c r="P624" s="27">
        <f t="shared" si="290"/>
        <v>0</v>
      </c>
      <c r="Q624" s="25">
        <f t="shared" si="291"/>
        <v>0</v>
      </c>
      <c r="R624" s="25">
        <f t="shared" si="292"/>
        <v>0</v>
      </c>
      <c r="S624" s="25">
        <f t="shared" si="293"/>
        <v>0</v>
      </c>
      <c r="T624" s="25">
        <f t="shared" si="294"/>
        <v>0</v>
      </c>
      <c r="U624" s="25">
        <f t="shared" si="295"/>
        <v>230</v>
      </c>
      <c r="V624" s="25">
        <f t="shared" si="296"/>
        <v>230</v>
      </c>
      <c r="W624" s="25">
        <f t="shared" si="297"/>
        <v>197</v>
      </c>
      <c r="X624" s="25">
        <f t="shared" si="298"/>
        <v>197</v>
      </c>
      <c r="Y624" s="25">
        <f t="shared" si="299"/>
        <v>130</v>
      </c>
      <c r="Z624" s="25">
        <f t="shared" si="300"/>
        <v>130</v>
      </c>
      <c r="AA624" s="25">
        <f t="shared" si="301"/>
        <v>135</v>
      </c>
      <c r="AB624" s="25">
        <f t="shared" si="302"/>
        <v>135</v>
      </c>
      <c r="AC624" s="25">
        <f t="shared" si="303"/>
        <v>0</v>
      </c>
      <c r="AD624" s="25">
        <f t="shared" si="304"/>
        <v>0</v>
      </c>
      <c r="AE624" s="25">
        <f t="shared" si="305"/>
        <v>0</v>
      </c>
      <c r="AF624" s="27">
        <f t="shared" si="306"/>
        <v>0</v>
      </c>
      <c r="AG624" s="27">
        <f t="shared" si="307"/>
        <v>0</v>
      </c>
      <c r="AH624" s="27">
        <f t="shared" si="308"/>
        <v>0</v>
      </c>
      <c r="AI624" s="27">
        <f t="shared" si="309"/>
        <v>0</v>
      </c>
      <c r="AJ624" s="27">
        <f t="shared" si="310"/>
        <v>0</v>
      </c>
      <c r="AK624" s="26">
        <f>SUM(Tabela4[[#This Row],[1º ano  LP]:[Questionário Contextual Estudante]])</f>
        <v>1384</v>
      </c>
      <c r="AM624">
        <f>IFERROR(IF(VLOOKUP(Tabela4[[#This Row],[Designação]],BW:BX,2,0)="SIM",SUM(AR624:AU624)+(4*(SUM(BH624:BK624))),0),0)</f>
        <v>0</v>
      </c>
      <c r="AN624">
        <f>IFERROR(IF(VLOOKUP(Tabela4[[#This Row],[Designação]],BW:BX,2,0)="SIM",SUM(AV624:BC624)+(4*(SUM(BL624:BS624))),0),0)</f>
        <v>0</v>
      </c>
      <c r="AO624">
        <f>IFERROR(VLOOKUP(Tabela4[[#This Row],[Designação]],BW:BX,2,0),0)</f>
        <v>0</v>
      </c>
      <c r="AP624" t="str">
        <f>IF(Tabela4[[#This Row],[Designação]]=AQ624,"SIM","NÃO")</f>
        <v>SIM</v>
      </c>
      <c r="AQ624" s="38">
        <v>817016</v>
      </c>
      <c r="AW624">
        <v>202</v>
      </c>
      <c r="AX624">
        <v>177</v>
      </c>
      <c r="AY624">
        <v>118</v>
      </c>
      <c r="AZ624">
        <v>123</v>
      </c>
      <c r="BD624">
        <v>620</v>
      </c>
      <c r="BF624" t="str">
        <f t="shared" si="311"/>
        <v>sim</v>
      </c>
      <c r="BG624" s="38">
        <v>817016</v>
      </c>
      <c r="BM624">
        <v>7</v>
      </c>
      <c r="BN624">
        <v>5</v>
      </c>
      <c r="BO624">
        <v>3</v>
      </c>
      <c r="BP624">
        <v>3</v>
      </c>
      <c r="BT624">
        <v>18</v>
      </c>
    </row>
    <row r="625" spans="2:72" x14ac:dyDescent="0.25">
      <c r="B625" s="22">
        <v>8</v>
      </c>
      <c r="C625" s="23">
        <v>817017</v>
      </c>
      <c r="D625" s="24" t="s">
        <v>658</v>
      </c>
      <c r="E625" s="25">
        <f t="shared" si="281"/>
        <v>72</v>
      </c>
      <c r="F625" s="25">
        <f>Tabela4[[#This Row],[1º ano  LP]]</f>
        <v>72</v>
      </c>
      <c r="G625" s="27">
        <f t="shared" si="282"/>
        <v>6</v>
      </c>
      <c r="H625" s="27">
        <f>Tabela4[[#This Row],[1º ano - APLICADOR LP]]</f>
        <v>6</v>
      </c>
      <c r="I625" s="25">
        <f t="shared" si="283"/>
        <v>87</v>
      </c>
      <c r="J625" s="25">
        <f t="shared" si="284"/>
        <v>87</v>
      </c>
      <c r="K625" s="27">
        <f t="shared" si="285"/>
        <v>6</v>
      </c>
      <c r="L625" s="27">
        <f t="shared" si="286"/>
        <v>6</v>
      </c>
      <c r="M625" s="25">
        <f t="shared" si="287"/>
        <v>65</v>
      </c>
      <c r="N625" s="25">
        <f t="shared" si="288"/>
        <v>65</v>
      </c>
      <c r="O625" s="27">
        <f t="shared" si="289"/>
        <v>4</v>
      </c>
      <c r="P625" s="27">
        <f t="shared" si="290"/>
        <v>4</v>
      </c>
      <c r="Q625" s="25">
        <f t="shared" si="291"/>
        <v>0</v>
      </c>
      <c r="R625" s="25">
        <f t="shared" si="292"/>
        <v>0</v>
      </c>
      <c r="S625" s="25">
        <f t="shared" si="293"/>
        <v>0</v>
      </c>
      <c r="T625" s="25">
        <f t="shared" si="294"/>
        <v>0</v>
      </c>
      <c r="U625" s="25">
        <f t="shared" si="295"/>
        <v>0</v>
      </c>
      <c r="V625" s="25">
        <f t="shared" si="296"/>
        <v>0</v>
      </c>
      <c r="W625" s="25">
        <f t="shared" si="297"/>
        <v>0</v>
      </c>
      <c r="X625" s="25">
        <f t="shared" si="298"/>
        <v>0</v>
      </c>
      <c r="Y625" s="25">
        <f t="shared" si="299"/>
        <v>0</v>
      </c>
      <c r="Z625" s="25">
        <f t="shared" si="300"/>
        <v>0</v>
      </c>
      <c r="AA625" s="25">
        <f t="shared" si="301"/>
        <v>0</v>
      </c>
      <c r="AB625" s="25">
        <f t="shared" si="302"/>
        <v>0</v>
      </c>
      <c r="AC625" s="25">
        <f t="shared" si="303"/>
        <v>0</v>
      </c>
      <c r="AD625" s="25">
        <f t="shared" si="304"/>
        <v>0</v>
      </c>
      <c r="AE625" s="25">
        <f t="shared" si="305"/>
        <v>0</v>
      </c>
      <c r="AF625" s="27">
        <f t="shared" si="306"/>
        <v>0</v>
      </c>
      <c r="AG625" s="27">
        <f t="shared" si="307"/>
        <v>0</v>
      </c>
      <c r="AH625" s="27">
        <f t="shared" si="308"/>
        <v>0</v>
      </c>
      <c r="AI625" s="27">
        <f t="shared" si="309"/>
        <v>224</v>
      </c>
      <c r="AJ625" s="27">
        <f t="shared" si="310"/>
        <v>0</v>
      </c>
      <c r="AK625" s="26">
        <f>SUM(Tabela4[[#This Row],[1º ano  LP]:[Questionário Contextual Estudante]])</f>
        <v>704</v>
      </c>
      <c r="AM625">
        <f>IFERROR(IF(VLOOKUP(Tabela4[[#This Row],[Designação]],BW:BX,2,0)="SIM",SUM(AR625:AU625)+(4*(SUM(BH625:BK625))),0),0)</f>
        <v>224</v>
      </c>
      <c r="AN625">
        <f>IFERROR(IF(VLOOKUP(Tabela4[[#This Row],[Designação]],BW:BX,2,0)="SIM",SUM(AV625:BC625)+(4*(SUM(BL625:BS625))),0),0)</f>
        <v>0</v>
      </c>
      <c r="AO625" t="str">
        <f>IFERROR(VLOOKUP(Tabela4[[#This Row],[Designação]],BW:BX,2,0),0)</f>
        <v>SIM</v>
      </c>
      <c r="AP625" t="str">
        <f>IF(Tabela4[[#This Row],[Designação]]=AQ625,"SIM","NÃO")</f>
        <v>SIM</v>
      </c>
      <c r="AQ625" s="38">
        <v>817017</v>
      </c>
      <c r="AR625">
        <v>60</v>
      </c>
      <c r="AS625">
        <v>75</v>
      </c>
      <c r="AT625">
        <v>57</v>
      </c>
      <c r="BD625">
        <v>192</v>
      </c>
      <c r="BF625" t="str">
        <f t="shared" si="311"/>
        <v>sim</v>
      </c>
      <c r="BG625" s="38">
        <v>817017</v>
      </c>
      <c r="BH625">
        <v>3</v>
      </c>
      <c r="BI625">
        <v>3</v>
      </c>
      <c r="BJ625">
        <v>2</v>
      </c>
      <c r="BT625">
        <v>8</v>
      </c>
    </row>
    <row r="626" spans="2:72" x14ac:dyDescent="0.25">
      <c r="B626" s="22">
        <v>8</v>
      </c>
      <c r="C626" s="23">
        <v>817018</v>
      </c>
      <c r="D626" s="24" t="s">
        <v>659</v>
      </c>
      <c r="E626" s="25">
        <f t="shared" si="281"/>
        <v>0</v>
      </c>
      <c r="F626" s="25">
        <f>Tabela4[[#This Row],[1º ano  LP]]</f>
        <v>0</v>
      </c>
      <c r="G626" s="27">
        <f t="shared" si="282"/>
        <v>0</v>
      </c>
      <c r="H626" s="27">
        <f>Tabela4[[#This Row],[1º ano - APLICADOR LP]]</f>
        <v>0</v>
      </c>
      <c r="I626" s="25">
        <f t="shared" si="283"/>
        <v>0</v>
      </c>
      <c r="J626" s="25">
        <f t="shared" si="284"/>
        <v>0</v>
      </c>
      <c r="K626" s="27">
        <f t="shared" si="285"/>
        <v>0</v>
      </c>
      <c r="L626" s="27">
        <f t="shared" si="286"/>
        <v>0</v>
      </c>
      <c r="M626" s="25">
        <f t="shared" si="287"/>
        <v>0</v>
      </c>
      <c r="N626" s="25">
        <f t="shared" si="288"/>
        <v>0</v>
      </c>
      <c r="O626" s="27">
        <f t="shared" si="289"/>
        <v>0</v>
      </c>
      <c r="P626" s="27">
        <f t="shared" si="290"/>
        <v>0</v>
      </c>
      <c r="Q626" s="25">
        <f t="shared" si="291"/>
        <v>0</v>
      </c>
      <c r="R626" s="25">
        <f t="shared" si="292"/>
        <v>0</v>
      </c>
      <c r="S626" s="25">
        <f t="shared" si="293"/>
        <v>0</v>
      </c>
      <c r="T626" s="25">
        <f t="shared" si="294"/>
        <v>0</v>
      </c>
      <c r="U626" s="25">
        <f t="shared" si="295"/>
        <v>190</v>
      </c>
      <c r="V626" s="25">
        <f t="shared" si="296"/>
        <v>190</v>
      </c>
      <c r="W626" s="25">
        <f t="shared" si="297"/>
        <v>175</v>
      </c>
      <c r="X626" s="25">
        <f t="shared" si="298"/>
        <v>175</v>
      </c>
      <c r="Y626" s="25">
        <f t="shared" si="299"/>
        <v>215</v>
      </c>
      <c r="Z626" s="25">
        <f t="shared" si="300"/>
        <v>215</v>
      </c>
      <c r="AA626" s="25">
        <f t="shared" si="301"/>
        <v>257</v>
      </c>
      <c r="AB626" s="25">
        <f t="shared" si="302"/>
        <v>257</v>
      </c>
      <c r="AC626" s="25">
        <f t="shared" si="303"/>
        <v>0</v>
      </c>
      <c r="AD626" s="25">
        <f t="shared" si="304"/>
        <v>0</v>
      </c>
      <c r="AE626" s="25">
        <f t="shared" si="305"/>
        <v>0</v>
      </c>
      <c r="AF626" s="27">
        <f t="shared" si="306"/>
        <v>0</v>
      </c>
      <c r="AG626" s="27">
        <f t="shared" si="307"/>
        <v>0</v>
      </c>
      <c r="AH626" s="27">
        <f t="shared" si="308"/>
        <v>0</v>
      </c>
      <c r="AI626" s="27">
        <f t="shared" si="309"/>
        <v>0</v>
      </c>
      <c r="AJ626" s="27">
        <f t="shared" si="310"/>
        <v>837</v>
      </c>
      <c r="AK626" s="26">
        <f>SUM(Tabela4[[#This Row],[1º ano  LP]:[Questionário Contextual Estudante]])</f>
        <v>2511</v>
      </c>
      <c r="AM626">
        <f>IFERROR(IF(VLOOKUP(Tabela4[[#This Row],[Designação]],BW:BX,2,0)="SIM",SUM(AR626:AU626)+(4*(SUM(BH626:BK626))),0),0)</f>
        <v>0</v>
      </c>
      <c r="AN626">
        <f>IFERROR(IF(VLOOKUP(Tabela4[[#This Row],[Designação]],BW:BX,2,0)="SIM",SUM(AV626:BC626)+(4*(SUM(BL626:BS626))),0),0)</f>
        <v>837</v>
      </c>
      <c r="AO626" t="str">
        <f>IFERROR(VLOOKUP(Tabela4[[#This Row],[Designação]],BW:BX,2,0),0)</f>
        <v>SIM</v>
      </c>
      <c r="AP626" t="str">
        <f>IF(Tabela4[[#This Row],[Designação]]=AQ626,"SIM","NÃO")</f>
        <v>SIM</v>
      </c>
      <c r="AQ626" s="38">
        <v>817018</v>
      </c>
      <c r="AW626">
        <v>170</v>
      </c>
      <c r="AX626">
        <v>159</v>
      </c>
      <c r="AY626">
        <v>195</v>
      </c>
      <c r="AZ626">
        <v>233</v>
      </c>
      <c r="BD626">
        <v>757</v>
      </c>
      <c r="BF626" t="str">
        <f t="shared" si="311"/>
        <v>sim</v>
      </c>
      <c r="BG626" s="38">
        <v>817018</v>
      </c>
      <c r="BM626">
        <v>5</v>
      </c>
      <c r="BN626">
        <v>4</v>
      </c>
      <c r="BO626">
        <v>5</v>
      </c>
      <c r="BP626">
        <v>6</v>
      </c>
      <c r="BT626">
        <v>20</v>
      </c>
    </row>
    <row r="627" spans="2:72" x14ac:dyDescent="0.25">
      <c r="B627" s="22">
        <v>8</v>
      </c>
      <c r="C627" s="23">
        <v>817019</v>
      </c>
      <c r="D627" s="24" t="s">
        <v>660</v>
      </c>
      <c r="E627" s="25">
        <f t="shared" si="281"/>
        <v>0</v>
      </c>
      <c r="F627" s="25">
        <f>Tabela4[[#This Row],[1º ano  LP]]</f>
        <v>0</v>
      </c>
      <c r="G627" s="27">
        <f t="shared" si="282"/>
        <v>0</v>
      </c>
      <c r="H627" s="27">
        <f>Tabela4[[#This Row],[1º ano - APLICADOR LP]]</f>
        <v>0</v>
      </c>
      <c r="I627" s="25">
        <f t="shared" si="283"/>
        <v>0</v>
      </c>
      <c r="J627" s="25">
        <f t="shared" si="284"/>
        <v>0</v>
      </c>
      <c r="K627" s="27">
        <f t="shared" si="285"/>
        <v>0</v>
      </c>
      <c r="L627" s="27">
        <f t="shared" si="286"/>
        <v>0</v>
      </c>
      <c r="M627" s="25">
        <f t="shared" si="287"/>
        <v>0</v>
      </c>
      <c r="N627" s="25">
        <f t="shared" si="288"/>
        <v>0</v>
      </c>
      <c r="O627" s="27">
        <f t="shared" si="289"/>
        <v>0</v>
      </c>
      <c r="P627" s="27">
        <f t="shared" si="290"/>
        <v>0</v>
      </c>
      <c r="Q627" s="25">
        <f t="shared" si="291"/>
        <v>0</v>
      </c>
      <c r="R627" s="25">
        <f t="shared" si="292"/>
        <v>0</v>
      </c>
      <c r="S627" s="25">
        <f t="shared" si="293"/>
        <v>0</v>
      </c>
      <c r="T627" s="25">
        <f t="shared" si="294"/>
        <v>0</v>
      </c>
      <c r="U627" s="25">
        <f t="shared" si="295"/>
        <v>119</v>
      </c>
      <c r="V627" s="25">
        <f t="shared" si="296"/>
        <v>119</v>
      </c>
      <c r="W627" s="25">
        <f t="shared" si="297"/>
        <v>120</v>
      </c>
      <c r="X627" s="25">
        <f t="shared" si="298"/>
        <v>120</v>
      </c>
      <c r="Y627" s="25">
        <f t="shared" si="299"/>
        <v>80</v>
      </c>
      <c r="Z627" s="25">
        <f t="shared" si="300"/>
        <v>80</v>
      </c>
      <c r="AA627" s="25">
        <f t="shared" si="301"/>
        <v>80</v>
      </c>
      <c r="AB627" s="25">
        <f t="shared" si="302"/>
        <v>80</v>
      </c>
      <c r="AC627" s="25">
        <f t="shared" si="303"/>
        <v>0</v>
      </c>
      <c r="AD627" s="25">
        <f t="shared" si="304"/>
        <v>0</v>
      </c>
      <c r="AE627" s="25">
        <f t="shared" si="305"/>
        <v>0</v>
      </c>
      <c r="AF627" s="27">
        <f t="shared" si="306"/>
        <v>0</v>
      </c>
      <c r="AG627" s="27">
        <f t="shared" si="307"/>
        <v>0</v>
      </c>
      <c r="AH627" s="27">
        <f t="shared" si="308"/>
        <v>0</v>
      </c>
      <c r="AI627" s="27">
        <f t="shared" si="309"/>
        <v>0</v>
      </c>
      <c r="AJ627" s="27">
        <f t="shared" si="310"/>
        <v>0</v>
      </c>
      <c r="AK627" s="26">
        <f>SUM(Tabela4[[#This Row],[1º ano  LP]:[Questionário Contextual Estudante]])</f>
        <v>798</v>
      </c>
      <c r="AM627">
        <f>IFERROR(IF(VLOOKUP(Tabela4[[#This Row],[Designação]],BW:BX,2,0)="SIM",SUM(AR627:AU627)+(4*(SUM(BH627:BK627))),0),0)</f>
        <v>0</v>
      </c>
      <c r="AN627">
        <f>IFERROR(IF(VLOOKUP(Tabela4[[#This Row],[Designação]],BW:BX,2,0)="SIM",SUM(AV627:BC627)+(4*(SUM(BL627:BS627))),0),0)</f>
        <v>0</v>
      </c>
      <c r="AO627">
        <f>IFERROR(VLOOKUP(Tabela4[[#This Row],[Designação]],BW:BX,2,0),0)</f>
        <v>0</v>
      </c>
      <c r="AP627" t="str">
        <f>IF(Tabela4[[#This Row],[Designação]]=AQ627,"SIM","NÃO")</f>
        <v>SIM</v>
      </c>
      <c r="AQ627" s="38">
        <v>817019</v>
      </c>
      <c r="AW627">
        <v>103</v>
      </c>
      <c r="AX627">
        <v>108</v>
      </c>
      <c r="AY627">
        <v>72</v>
      </c>
      <c r="AZ627">
        <v>72</v>
      </c>
      <c r="BD627">
        <v>355</v>
      </c>
      <c r="BF627" t="str">
        <f t="shared" si="311"/>
        <v>sim</v>
      </c>
      <c r="BG627" s="38">
        <v>817019</v>
      </c>
      <c r="BM627">
        <v>4</v>
      </c>
      <c r="BN627">
        <v>3</v>
      </c>
      <c r="BO627">
        <v>2</v>
      </c>
      <c r="BP627">
        <v>2</v>
      </c>
      <c r="BT627">
        <v>11</v>
      </c>
    </row>
    <row r="628" spans="2:72" x14ac:dyDescent="0.25">
      <c r="B628" s="22">
        <v>8</v>
      </c>
      <c r="C628" s="23">
        <v>817020</v>
      </c>
      <c r="D628" s="24" t="s">
        <v>661</v>
      </c>
      <c r="E628" s="25">
        <f t="shared" si="281"/>
        <v>0</v>
      </c>
      <c r="F628" s="25">
        <f>Tabela4[[#This Row],[1º ano  LP]]</f>
        <v>0</v>
      </c>
      <c r="G628" s="27">
        <f t="shared" si="282"/>
        <v>0</v>
      </c>
      <c r="H628" s="27">
        <f>Tabela4[[#This Row],[1º ano - APLICADOR LP]]</f>
        <v>0</v>
      </c>
      <c r="I628" s="25">
        <f t="shared" si="283"/>
        <v>0</v>
      </c>
      <c r="J628" s="25">
        <f t="shared" si="284"/>
        <v>0</v>
      </c>
      <c r="K628" s="27">
        <f t="shared" si="285"/>
        <v>0</v>
      </c>
      <c r="L628" s="27">
        <f t="shared" si="286"/>
        <v>0</v>
      </c>
      <c r="M628" s="25">
        <f t="shared" si="287"/>
        <v>0</v>
      </c>
      <c r="N628" s="25">
        <f t="shared" si="288"/>
        <v>0</v>
      </c>
      <c r="O628" s="27">
        <f t="shared" si="289"/>
        <v>0</v>
      </c>
      <c r="P628" s="27">
        <f t="shared" si="290"/>
        <v>0</v>
      </c>
      <c r="Q628" s="25">
        <f t="shared" si="291"/>
        <v>0</v>
      </c>
      <c r="R628" s="25">
        <f t="shared" si="292"/>
        <v>0</v>
      </c>
      <c r="S628" s="25">
        <f t="shared" si="293"/>
        <v>0</v>
      </c>
      <c r="T628" s="25">
        <f t="shared" si="294"/>
        <v>0</v>
      </c>
      <c r="U628" s="25">
        <f t="shared" si="295"/>
        <v>146</v>
      </c>
      <c r="V628" s="25">
        <f t="shared" si="296"/>
        <v>146</v>
      </c>
      <c r="W628" s="25">
        <f t="shared" si="297"/>
        <v>194</v>
      </c>
      <c r="X628" s="25">
        <f t="shared" si="298"/>
        <v>194</v>
      </c>
      <c r="Y628" s="25">
        <f t="shared" si="299"/>
        <v>161</v>
      </c>
      <c r="Z628" s="25">
        <f t="shared" si="300"/>
        <v>161</v>
      </c>
      <c r="AA628" s="25">
        <f t="shared" si="301"/>
        <v>198</v>
      </c>
      <c r="AB628" s="25">
        <f t="shared" si="302"/>
        <v>198</v>
      </c>
      <c r="AC628" s="25">
        <f t="shared" si="303"/>
        <v>0</v>
      </c>
      <c r="AD628" s="25">
        <f t="shared" si="304"/>
        <v>0</v>
      </c>
      <c r="AE628" s="25">
        <f t="shared" si="305"/>
        <v>28</v>
      </c>
      <c r="AF628" s="27">
        <f t="shared" si="306"/>
        <v>28</v>
      </c>
      <c r="AG628" s="27">
        <f t="shared" si="307"/>
        <v>0</v>
      </c>
      <c r="AH628" s="27">
        <f t="shared" si="308"/>
        <v>0</v>
      </c>
      <c r="AI628" s="27">
        <f t="shared" si="309"/>
        <v>0</v>
      </c>
      <c r="AJ628" s="27">
        <f t="shared" si="310"/>
        <v>0</v>
      </c>
      <c r="AK628" s="26">
        <f>SUM(Tabela4[[#This Row],[1º ano  LP]:[Questionário Contextual Estudante]])</f>
        <v>1454</v>
      </c>
      <c r="AM628">
        <f>IFERROR(IF(VLOOKUP(Tabela4[[#This Row],[Designação]],BW:BX,2,0)="SIM",SUM(AR628:AU628)+(4*(SUM(BH628:BK628))),0),0)</f>
        <v>0</v>
      </c>
      <c r="AN628">
        <f>IFERROR(IF(VLOOKUP(Tabela4[[#This Row],[Designação]],BW:BX,2,0)="SIM",SUM(AV628:BC628)+(4*(SUM(BL628:BS628))),0),0)</f>
        <v>0</v>
      </c>
      <c r="AO628">
        <f>IFERROR(VLOOKUP(Tabela4[[#This Row],[Designação]],BW:BX,2,0),0)</f>
        <v>0</v>
      </c>
      <c r="AP628" t="str">
        <f>IF(Tabela4[[#This Row],[Designação]]=AQ628,"SIM","NÃO")</f>
        <v>SIM</v>
      </c>
      <c r="AQ628" s="38">
        <v>817020</v>
      </c>
      <c r="AW628">
        <v>130</v>
      </c>
      <c r="AX628">
        <v>174</v>
      </c>
      <c r="AY628">
        <v>145</v>
      </c>
      <c r="AZ628">
        <v>178</v>
      </c>
      <c r="BB628">
        <v>24</v>
      </c>
      <c r="BD628">
        <v>651</v>
      </c>
      <c r="BF628" t="str">
        <f t="shared" si="311"/>
        <v>sim</v>
      </c>
      <c r="BG628" s="38">
        <v>817020</v>
      </c>
      <c r="BM628">
        <v>4</v>
      </c>
      <c r="BN628">
        <v>5</v>
      </c>
      <c r="BO628">
        <v>4</v>
      </c>
      <c r="BP628">
        <v>5</v>
      </c>
      <c r="BR628">
        <v>1</v>
      </c>
      <c r="BT628">
        <v>19</v>
      </c>
    </row>
    <row r="629" spans="2:72" x14ac:dyDescent="0.25">
      <c r="B629" s="22">
        <v>8</v>
      </c>
      <c r="C629" s="23">
        <v>817021</v>
      </c>
      <c r="D629" s="24" t="s">
        <v>662</v>
      </c>
      <c r="E629" s="25">
        <f t="shared" si="281"/>
        <v>35</v>
      </c>
      <c r="F629" s="25">
        <f>Tabela4[[#This Row],[1º ano  LP]]</f>
        <v>35</v>
      </c>
      <c r="G629" s="27">
        <f t="shared" si="282"/>
        <v>2</v>
      </c>
      <c r="H629" s="27">
        <f>Tabela4[[#This Row],[1º ano - APLICADOR LP]]</f>
        <v>2</v>
      </c>
      <c r="I629" s="25">
        <f t="shared" si="283"/>
        <v>64</v>
      </c>
      <c r="J629" s="25">
        <f t="shared" si="284"/>
        <v>64</v>
      </c>
      <c r="K629" s="27">
        <f t="shared" si="285"/>
        <v>4</v>
      </c>
      <c r="L629" s="27">
        <f t="shared" si="286"/>
        <v>4</v>
      </c>
      <c r="M629" s="25">
        <f t="shared" si="287"/>
        <v>99</v>
      </c>
      <c r="N629" s="25">
        <f t="shared" si="288"/>
        <v>99</v>
      </c>
      <c r="O629" s="27">
        <f t="shared" si="289"/>
        <v>6</v>
      </c>
      <c r="P629" s="27">
        <f t="shared" si="290"/>
        <v>6</v>
      </c>
      <c r="Q629" s="25">
        <f t="shared" si="291"/>
        <v>72</v>
      </c>
      <c r="R629" s="25">
        <f t="shared" si="292"/>
        <v>72</v>
      </c>
      <c r="S629" s="25">
        <f t="shared" si="293"/>
        <v>78</v>
      </c>
      <c r="T629" s="25">
        <f t="shared" si="294"/>
        <v>78</v>
      </c>
      <c r="U629" s="25">
        <f t="shared" si="295"/>
        <v>0</v>
      </c>
      <c r="V629" s="25">
        <f t="shared" si="296"/>
        <v>0</v>
      </c>
      <c r="W629" s="25">
        <f t="shared" si="297"/>
        <v>0</v>
      </c>
      <c r="X629" s="25">
        <f t="shared" si="298"/>
        <v>0</v>
      </c>
      <c r="Y629" s="25">
        <f t="shared" si="299"/>
        <v>0</v>
      </c>
      <c r="Z629" s="25">
        <f t="shared" si="300"/>
        <v>0</v>
      </c>
      <c r="AA629" s="25">
        <f t="shared" si="301"/>
        <v>0</v>
      </c>
      <c r="AB629" s="25">
        <f t="shared" si="302"/>
        <v>0</v>
      </c>
      <c r="AC629" s="25">
        <f t="shared" si="303"/>
        <v>0</v>
      </c>
      <c r="AD629" s="25">
        <f t="shared" si="304"/>
        <v>0</v>
      </c>
      <c r="AE629" s="25">
        <f t="shared" si="305"/>
        <v>0</v>
      </c>
      <c r="AF629" s="27">
        <f t="shared" si="306"/>
        <v>0</v>
      </c>
      <c r="AG629" s="27">
        <f t="shared" si="307"/>
        <v>0</v>
      </c>
      <c r="AH629" s="27">
        <f t="shared" si="308"/>
        <v>0</v>
      </c>
      <c r="AI629" s="27">
        <f t="shared" si="309"/>
        <v>0</v>
      </c>
      <c r="AJ629" s="27">
        <f t="shared" si="310"/>
        <v>0</v>
      </c>
      <c r="AK629" s="26">
        <f>SUM(Tabela4[[#This Row],[1º ano  LP]:[Questionário Contextual Estudante]])</f>
        <v>720</v>
      </c>
      <c r="AM629">
        <f>IFERROR(IF(VLOOKUP(Tabela4[[#This Row],[Designação]],BW:BX,2,0)="SIM",SUM(AR629:AU629)+(4*(SUM(BH629:BK629))),0),0)</f>
        <v>0</v>
      </c>
      <c r="AN629">
        <f>IFERROR(IF(VLOOKUP(Tabela4[[#This Row],[Designação]],BW:BX,2,0)="SIM",SUM(AV629:BC629)+(4*(SUM(BL629:BS629))),0),0)</f>
        <v>0</v>
      </c>
      <c r="AO629">
        <f>IFERROR(VLOOKUP(Tabela4[[#This Row],[Designação]],BW:BX,2,0),0)</f>
        <v>0</v>
      </c>
      <c r="AP629" t="str">
        <f>IF(Tabela4[[#This Row],[Designação]]=AQ629,"SIM","NÃO")</f>
        <v>SIM</v>
      </c>
      <c r="AQ629" s="38">
        <v>817021</v>
      </c>
      <c r="AR629">
        <v>31</v>
      </c>
      <c r="AS629">
        <v>56</v>
      </c>
      <c r="AT629">
        <v>87</v>
      </c>
      <c r="AU629">
        <v>64</v>
      </c>
      <c r="AV629">
        <v>70</v>
      </c>
      <c r="BD629">
        <v>308</v>
      </c>
      <c r="BF629" t="str">
        <f t="shared" si="311"/>
        <v>sim</v>
      </c>
      <c r="BG629" s="38">
        <v>817021</v>
      </c>
      <c r="BH629">
        <v>1</v>
      </c>
      <c r="BI629">
        <v>2</v>
      </c>
      <c r="BJ629">
        <v>3</v>
      </c>
      <c r="BK629">
        <v>2</v>
      </c>
      <c r="BL629">
        <v>2</v>
      </c>
      <c r="BT629">
        <v>10</v>
      </c>
    </row>
    <row r="630" spans="2:72" x14ac:dyDescent="0.25">
      <c r="B630" s="22">
        <v>8</v>
      </c>
      <c r="C630" s="23">
        <v>817022</v>
      </c>
      <c r="D630" s="24" t="s">
        <v>663</v>
      </c>
      <c r="E630" s="25">
        <f t="shared" si="281"/>
        <v>0</v>
      </c>
      <c r="F630" s="25">
        <f>Tabela4[[#This Row],[1º ano  LP]]</f>
        <v>0</v>
      </c>
      <c r="G630" s="27">
        <f t="shared" si="282"/>
        <v>0</v>
      </c>
      <c r="H630" s="27">
        <f>Tabela4[[#This Row],[1º ano - APLICADOR LP]]</f>
        <v>0</v>
      </c>
      <c r="I630" s="25">
        <f t="shared" si="283"/>
        <v>0</v>
      </c>
      <c r="J630" s="25">
        <f t="shared" si="284"/>
        <v>0</v>
      </c>
      <c r="K630" s="27">
        <f t="shared" si="285"/>
        <v>0</v>
      </c>
      <c r="L630" s="27">
        <f t="shared" si="286"/>
        <v>0</v>
      </c>
      <c r="M630" s="25">
        <f t="shared" si="287"/>
        <v>0</v>
      </c>
      <c r="N630" s="25">
        <f t="shared" si="288"/>
        <v>0</v>
      </c>
      <c r="O630" s="27">
        <f t="shared" si="289"/>
        <v>0</v>
      </c>
      <c r="P630" s="27">
        <f t="shared" si="290"/>
        <v>0</v>
      </c>
      <c r="Q630" s="25">
        <f t="shared" si="291"/>
        <v>54</v>
      </c>
      <c r="R630" s="25">
        <f t="shared" si="292"/>
        <v>54</v>
      </c>
      <c r="S630" s="25">
        <f t="shared" si="293"/>
        <v>67</v>
      </c>
      <c r="T630" s="25">
        <f t="shared" si="294"/>
        <v>67</v>
      </c>
      <c r="U630" s="25">
        <f t="shared" si="295"/>
        <v>75</v>
      </c>
      <c r="V630" s="25">
        <f t="shared" si="296"/>
        <v>75</v>
      </c>
      <c r="W630" s="25">
        <f t="shared" si="297"/>
        <v>127</v>
      </c>
      <c r="X630" s="25">
        <f t="shared" si="298"/>
        <v>127</v>
      </c>
      <c r="Y630" s="25">
        <f t="shared" si="299"/>
        <v>84</v>
      </c>
      <c r="Z630" s="25">
        <f t="shared" si="300"/>
        <v>84</v>
      </c>
      <c r="AA630" s="25">
        <f t="shared" si="301"/>
        <v>84</v>
      </c>
      <c r="AB630" s="25">
        <f t="shared" si="302"/>
        <v>84</v>
      </c>
      <c r="AC630" s="25">
        <f t="shared" si="303"/>
        <v>0</v>
      </c>
      <c r="AD630" s="25">
        <f t="shared" si="304"/>
        <v>0</v>
      </c>
      <c r="AE630" s="25">
        <f t="shared" si="305"/>
        <v>24</v>
      </c>
      <c r="AF630" s="27">
        <f t="shared" si="306"/>
        <v>24</v>
      </c>
      <c r="AG630" s="27">
        <f t="shared" si="307"/>
        <v>0</v>
      </c>
      <c r="AH630" s="27">
        <f t="shared" si="308"/>
        <v>0</v>
      </c>
      <c r="AI630" s="27">
        <f t="shared" si="309"/>
        <v>54</v>
      </c>
      <c r="AJ630" s="27">
        <f t="shared" si="310"/>
        <v>461</v>
      </c>
      <c r="AK630" s="26">
        <f>SUM(Tabela4[[#This Row],[1º ano  LP]:[Questionário Contextual Estudante]])</f>
        <v>1545</v>
      </c>
      <c r="AM630">
        <f>IFERROR(IF(VLOOKUP(Tabela4[[#This Row],[Designação]],BW:BX,2,0)="SIM",SUM(AR630:AU630)+(4*(SUM(BH630:BK630))),0),0)</f>
        <v>54</v>
      </c>
      <c r="AN630">
        <f>IFERROR(IF(VLOOKUP(Tabela4[[#This Row],[Designação]],BW:BX,2,0)="SIM",SUM(AV630:BC630)+(4*(SUM(BL630:BS630))),0),0)</f>
        <v>461</v>
      </c>
      <c r="AO630" t="str">
        <f>IFERROR(VLOOKUP(Tabela4[[#This Row],[Designação]],BW:BX,2,0),0)</f>
        <v>SIM</v>
      </c>
      <c r="AP630" t="str">
        <f>IF(Tabela4[[#This Row],[Designação]]=AQ630,"SIM","NÃO")</f>
        <v>SIM</v>
      </c>
      <c r="AQ630" s="38">
        <v>817022</v>
      </c>
      <c r="AU630">
        <v>46</v>
      </c>
      <c r="AV630">
        <v>59</v>
      </c>
      <c r="AW630">
        <v>67</v>
      </c>
      <c r="AX630">
        <v>115</v>
      </c>
      <c r="AY630">
        <v>76</v>
      </c>
      <c r="AZ630">
        <v>76</v>
      </c>
      <c r="BB630">
        <v>20</v>
      </c>
      <c r="BD630">
        <v>459</v>
      </c>
      <c r="BF630" t="str">
        <f t="shared" si="311"/>
        <v>sim</v>
      </c>
      <c r="BG630" s="38">
        <v>817022</v>
      </c>
      <c r="BK630">
        <v>2</v>
      </c>
      <c r="BL630">
        <v>2</v>
      </c>
      <c r="BM630">
        <v>2</v>
      </c>
      <c r="BN630">
        <v>3</v>
      </c>
      <c r="BO630">
        <v>2</v>
      </c>
      <c r="BP630">
        <v>2</v>
      </c>
      <c r="BR630">
        <v>1</v>
      </c>
      <c r="BT630">
        <v>14</v>
      </c>
    </row>
    <row r="631" spans="2:72" x14ac:dyDescent="0.25">
      <c r="B631" s="22">
        <v>8</v>
      </c>
      <c r="C631" s="23">
        <v>817023</v>
      </c>
      <c r="D631" s="24" t="s">
        <v>664</v>
      </c>
      <c r="E631" s="25">
        <f t="shared" si="281"/>
        <v>81</v>
      </c>
      <c r="F631" s="25">
        <f>Tabela4[[#This Row],[1º ano  LP]]</f>
        <v>81</v>
      </c>
      <c r="G631" s="27">
        <f t="shared" si="282"/>
        <v>6</v>
      </c>
      <c r="H631" s="27">
        <f>Tabela4[[#This Row],[1º ano - APLICADOR LP]]</f>
        <v>6</v>
      </c>
      <c r="I631" s="25">
        <f t="shared" si="283"/>
        <v>95</v>
      </c>
      <c r="J631" s="25">
        <f t="shared" si="284"/>
        <v>95</v>
      </c>
      <c r="K631" s="27">
        <f t="shared" si="285"/>
        <v>6</v>
      </c>
      <c r="L631" s="27">
        <f t="shared" si="286"/>
        <v>6</v>
      </c>
      <c r="M631" s="25">
        <f t="shared" si="287"/>
        <v>64</v>
      </c>
      <c r="N631" s="25">
        <f t="shared" si="288"/>
        <v>64</v>
      </c>
      <c r="O631" s="27">
        <f t="shared" si="289"/>
        <v>4</v>
      </c>
      <c r="P631" s="27">
        <f t="shared" si="290"/>
        <v>4</v>
      </c>
      <c r="Q631" s="25">
        <f t="shared" si="291"/>
        <v>0</v>
      </c>
      <c r="R631" s="25">
        <f t="shared" si="292"/>
        <v>0</v>
      </c>
      <c r="S631" s="25">
        <f t="shared" si="293"/>
        <v>0</v>
      </c>
      <c r="T631" s="25">
        <f t="shared" si="294"/>
        <v>0</v>
      </c>
      <c r="U631" s="25">
        <f t="shared" si="295"/>
        <v>0</v>
      </c>
      <c r="V631" s="25">
        <f t="shared" si="296"/>
        <v>0</v>
      </c>
      <c r="W631" s="25">
        <f t="shared" si="297"/>
        <v>0</v>
      </c>
      <c r="X631" s="25">
        <f t="shared" si="298"/>
        <v>0</v>
      </c>
      <c r="Y631" s="25">
        <f t="shared" si="299"/>
        <v>0</v>
      </c>
      <c r="Z631" s="25">
        <f t="shared" si="300"/>
        <v>0</v>
      </c>
      <c r="AA631" s="25">
        <f t="shared" si="301"/>
        <v>0</v>
      </c>
      <c r="AB631" s="25">
        <f t="shared" si="302"/>
        <v>0</v>
      </c>
      <c r="AC631" s="25">
        <f t="shared" si="303"/>
        <v>0</v>
      </c>
      <c r="AD631" s="25">
        <f t="shared" si="304"/>
        <v>0</v>
      </c>
      <c r="AE631" s="25">
        <f t="shared" si="305"/>
        <v>0</v>
      </c>
      <c r="AF631" s="27">
        <f t="shared" si="306"/>
        <v>0</v>
      </c>
      <c r="AG631" s="27">
        <f t="shared" si="307"/>
        <v>0</v>
      </c>
      <c r="AH631" s="27">
        <f t="shared" si="308"/>
        <v>0</v>
      </c>
      <c r="AI631" s="27">
        <f t="shared" si="309"/>
        <v>0</v>
      </c>
      <c r="AJ631" s="27">
        <f t="shared" si="310"/>
        <v>0</v>
      </c>
      <c r="AK631" s="26">
        <f>SUM(Tabela4[[#This Row],[1º ano  LP]:[Questionário Contextual Estudante]])</f>
        <v>512</v>
      </c>
      <c r="AM631">
        <f>IFERROR(IF(VLOOKUP(Tabela4[[#This Row],[Designação]],BW:BX,2,0)="SIM",SUM(AR631:AU631)+(4*(SUM(BH631:BK631))),0),0)</f>
        <v>0</v>
      </c>
      <c r="AN631">
        <f>IFERROR(IF(VLOOKUP(Tabela4[[#This Row],[Designação]],BW:BX,2,0)="SIM",SUM(AV631:BC631)+(4*(SUM(BL631:BS631))),0),0)</f>
        <v>0</v>
      </c>
      <c r="AO631">
        <f>IFERROR(VLOOKUP(Tabela4[[#This Row],[Designação]],BW:BX,2,0),0)</f>
        <v>0</v>
      </c>
      <c r="AP631" t="str">
        <f>IF(Tabela4[[#This Row],[Designação]]=AQ631,"SIM","NÃO")</f>
        <v>SIM</v>
      </c>
      <c r="AQ631" s="38">
        <v>817023</v>
      </c>
      <c r="AR631">
        <v>69</v>
      </c>
      <c r="AS631">
        <v>83</v>
      </c>
      <c r="AT631">
        <v>56</v>
      </c>
      <c r="BD631">
        <v>208</v>
      </c>
      <c r="BF631" t="str">
        <f t="shared" si="311"/>
        <v>sim</v>
      </c>
      <c r="BG631" s="38">
        <v>817023</v>
      </c>
      <c r="BH631">
        <v>3</v>
      </c>
      <c r="BI631">
        <v>3</v>
      </c>
      <c r="BJ631">
        <v>2</v>
      </c>
      <c r="BT631">
        <v>8</v>
      </c>
    </row>
    <row r="632" spans="2:72" x14ac:dyDescent="0.25">
      <c r="B632" s="22">
        <v>8</v>
      </c>
      <c r="C632" s="23">
        <v>817024</v>
      </c>
      <c r="D632" s="24" t="s">
        <v>665</v>
      </c>
      <c r="E632" s="25">
        <f t="shared" si="281"/>
        <v>59</v>
      </c>
      <c r="F632" s="25">
        <f>Tabela4[[#This Row],[1º ano  LP]]</f>
        <v>59</v>
      </c>
      <c r="G632" s="27">
        <f t="shared" si="282"/>
        <v>4</v>
      </c>
      <c r="H632" s="27">
        <f>Tabela4[[#This Row],[1º ano - APLICADOR LP]]</f>
        <v>4</v>
      </c>
      <c r="I632" s="25">
        <f t="shared" si="283"/>
        <v>64</v>
      </c>
      <c r="J632" s="25">
        <f t="shared" si="284"/>
        <v>64</v>
      </c>
      <c r="K632" s="27">
        <f t="shared" si="285"/>
        <v>4</v>
      </c>
      <c r="L632" s="27">
        <f t="shared" si="286"/>
        <v>4</v>
      </c>
      <c r="M632" s="25">
        <f t="shared" si="287"/>
        <v>65</v>
      </c>
      <c r="N632" s="25">
        <f t="shared" si="288"/>
        <v>65</v>
      </c>
      <c r="O632" s="27">
        <f t="shared" si="289"/>
        <v>4</v>
      </c>
      <c r="P632" s="27">
        <f t="shared" si="290"/>
        <v>4</v>
      </c>
      <c r="Q632" s="25">
        <f t="shared" si="291"/>
        <v>75</v>
      </c>
      <c r="R632" s="25">
        <f t="shared" si="292"/>
        <v>75</v>
      </c>
      <c r="S632" s="25">
        <f t="shared" si="293"/>
        <v>70</v>
      </c>
      <c r="T632" s="25">
        <f t="shared" si="294"/>
        <v>70</v>
      </c>
      <c r="U632" s="25">
        <f t="shared" si="295"/>
        <v>0</v>
      </c>
      <c r="V632" s="25">
        <f t="shared" si="296"/>
        <v>0</v>
      </c>
      <c r="W632" s="25">
        <f t="shared" si="297"/>
        <v>0</v>
      </c>
      <c r="X632" s="25">
        <f t="shared" si="298"/>
        <v>0</v>
      </c>
      <c r="Y632" s="25">
        <f t="shared" si="299"/>
        <v>0</v>
      </c>
      <c r="Z632" s="25">
        <f t="shared" si="300"/>
        <v>0</v>
      </c>
      <c r="AA632" s="25">
        <f t="shared" si="301"/>
        <v>0</v>
      </c>
      <c r="AB632" s="25">
        <f t="shared" si="302"/>
        <v>0</v>
      </c>
      <c r="AC632" s="25">
        <f t="shared" si="303"/>
        <v>0</v>
      </c>
      <c r="AD632" s="25">
        <f t="shared" si="304"/>
        <v>0</v>
      </c>
      <c r="AE632" s="25">
        <f t="shared" si="305"/>
        <v>0</v>
      </c>
      <c r="AF632" s="27">
        <f t="shared" si="306"/>
        <v>0</v>
      </c>
      <c r="AG632" s="27">
        <f t="shared" si="307"/>
        <v>0</v>
      </c>
      <c r="AH632" s="27">
        <f t="shared" si="308"/>
        <v>0</v>
      </c>
      <c r="AI632" s="27">
        <f t="shared" si="309"/>
        <v>263</v>
      </c>
      <c r="AJ632" s="27">
        <f t="shared" si="310"/>
        <v>70</v>
      </c>
      <c r="AK632" s="26">
        <f>SUM(Tabela4[[#This Row],[1º ano  LP]:[Questionário Contextual Estudante]])</f>
        <v>1023</v>
      </c>
      <c r="AM632">
        <f>IFERROR(IF(VLOOKUP(Tabela4[[#This Row],[Designação]],BW:BX,2,0)="SIM",SUM(AR632:AU632)+(4*(SUM(BH632:BK632))),0),0)</f>
        <v>263</v>
      </c>
      <c r="AN632">
        <f>IFERROR(IF(VLOOKUP(Tabela4[[#This Row],[Designação]],BW:BX,2,0)="SIM",SUM(AV632:BC632)+(4*(SUM(BL632:BS632))),0),0)</f>
        <v>70</v>
      </c>
      <c r="AO632" t="str">
        <f>IFERROR(VLOOKUP(Tabela4[[#This Row],[Designação]],BW:BX,2,0),0)</f>
        <v>SIM</v>
      </c>
      <c r="AP632" t="str">
        <f>IF(Tabela4[[#This Row],[Designação]]=AQ632,"SIM","NÃO")</f>
        <v>SIM</v>
      </c>
      <c r="AQ632" s="38">
        <v>817024</v>
      </c>
      <c r="AR632">
        <v>51</v>
      </c>
      <c r="AS632">
        <v>56</v>
      </c>
      <c r="AT632">
        <v>57</v>
      </c>
      <c r="AU632">
        <v>67</v>
      </c>
      <c r="AV632">
        <v>62</v>
      </c>
      <c r="BD632">
        <v>293</v>
      </c>
      <c r="BF632" t="str">
        <f t="shared" si="311"/>
        <v>sim</v>
      </c>
      <c r="BG632" s="38">
        <v>817024</v>
      </c>
      <c r="BH632">
        <v>2</v>
      </c>
      <c r="BI632">
        <v>2</v>
      </c>
      <c r="BJ632">
        <v>2</v>
      </c>
      <c r="BK632">
        <v>2</v>
      </c>
      <c r="BL632">
        <v>2</v>
      </c>
      <c r="BT632">
        <v>10</v>
      </c>
    </row>
    <row r="633" spans="2:72" x14ac:dyDescent="0.25">
      <c r="B633" s="22">
        <v>8</v>
      </c>
      <c r="C633" s="23">
        <v>817027</v>
      </c>
      <c r="D633" s="24" t="s">
        <v>666</v>
      </c>
      <c r="E633" s="25">
        <f t="shared" si="281"/>
        <v>0</v>
      </c>
      <c r="F633" s="25">
        <f>Tabela4[[#This Row],[1º ano  LP]]</f>
        <v>0</v>
      </c>
      <c r="G633" s="27">
        <f t="shared" si="282"/>
        <v>0</v>
      </c>
      <c r="H633" s="27">
        <f>Tabela4[[#This Row],[1º ano - APLICADOR LP]]</f>
        <v>0</v>
      </c>
      <c r="I633" s="25">
        <f t="shared" si="283"/>
        <v>0</v>
      </c>
      <c r="J633" s="25">
        <f t="shared" si="284"/>
        <v>0</v>
      </c>
      <c r="K633" s="27">
        <f t="shared" si="285"/>
        <v>0</v>
      </c>
      <c r="L633" s="27">
        <f t="shared" si="286"/>
        <v>0</v>
      </c>
      <c r="M633" s="25">
        <f t="shared" si="287"/>
        <v>0</v>
      </c>
      <c r="N633" s="25">
        <f t="shared" si="288"/>
        <v>0</v>
      </c>
      <c r="O633" s="27">
        <f t="shared" si="289"/>
        <v>0</v>
      </c>
      <c r="P633" s="27">
        <f t="shared" si="290"/>
        <v>0</v>
      </c>
      <c r="Q633" s="25">
        <f t="shared" si="291"/>
        <v>0</v>
      </c>
      <c r="R633" s="25">
        <f t="shared" si="292"/>
        <v>0</v>
      </c>
      <c r="S633" s="25">
        <f t="shared" si="293"/>
        <v>0</v>
      </c>
      <c r="T633" s="25">
        <f t="shared" si="294"/>
        <v>0</v>
      </c>
      <c r="U633" s="25">
        <f t="shared" si="295"/>
        <v>72</v>
      </c>
      <c r="V633" s="25">
        <f t="shared" si="296"/>
        <v>72</v>
      </c>
      <c r="W633" s="25">
        <f t="shared" si="297"/>
        <v>75</v>
      </c>
      <c r="X633" s="25">
        <f t="shared" si="298"/>
        <v>75</v>
      </c>
      <c r="Y633" s="25">
        <f t="shared" si="299"/>
        <v>70</v>
      </c>
      <c r="Z633" s="25">
        <f t="shared" si="300"/>
        <v>70</v>
      </c>
      <c r="AA633" s="25">
        <f t="shared" si="301"/>
        <v>40</v>
      </c>
      <c r="AB633" s="25">
        <f t="shared" si="302"/>
        <v>40</v>
      </c>
      <c r="AC633" s="25">
        <f t="shared" si="303"/>
        <v>29</v>
      </c>
      <c r="AD633" s="25">
        <f t="shared" si="304"/>
        <v>29</v>
      </c>
      <c r="AE633" s="25">
        <f t="shared" si="305"/>
        <v>0</v>
      </c>
      <c r="AF633" s="27">
        <f t="shared" si="306"/>
        <v>0</v>
      </c>
      <c r="AG633" s="27">
        <f t="shared" si="307"/>
        <v>0</v>
      </c>
      <c r="AH633" s="27">
        <f t="shared" si="308"/>
        <v>0</v>
      </c>
      <c r="AI633" s="27">
        <f t="shared" si="309"/>
        <v>0</v>
      </c>
      <c r="AJ633" s="27">
        <f t="shared" si="310"/>
        <v>286</v>
      </c>
      <c r="AK633" s="26">
        <f>SUM(Tabela4[[#This Row],[1º ano  LP]:[Questionário Contextual Estudante]])</f>
        <v>858</v>
      </c>
      <c r="AM633">
        <f>IFERROR(IF(VLOOKUP(Tabela4[[#This Row],[Designação]],BW:BX,2,0)="SIM",SUM(AR633:AU633)+(4*(SUM(BH633:BK633))),0),0)</f>
        <v>0</v>
      </c>
      <c r="AN633">
        <f>IFERROR(IF(VLOOKUP(Tabela4[[#This Row],[Designação]],BW:BX,2,0)="SIM",SUM(AV633:BC633)+(4*(SUM(BL633:BS633))),0),0)</f>
        <v>286</v>
      </c>
      <c r="AO633" t="str">
        <f>IFERROR(VLOOKUP(Tabela4[[#This Row],[Designação]],BW:BX,2,0),0)</f>
        <v>SIM</v>
      </c>
      <c r="AP633" t="str">
        <f>IF(Tabela4[[#This Row],[Designação]]=AQ633,"SIM","NÃO")</f>
        <v>SIM</v>
      </c>
      <c r="AQ633" s="38">
        <v>817027</v>
      </c>
      <c r="AW633">
        <v>64</v>
      </c>
      <c r="AX633">
        <v>67</v>
      </c>
      <c r="AY633">
        <v>62</v>
      </c>
      <c r="AZ633">
        <v>36</v>
      </c>
      <c r="BA633">
        <v>25</v>
      </c>
      <c r="BD633">
        <v>254</v>
      </c>
      <c r="BF633" t="str">
        <f t="shared" si="311"/>
        <v>sim</v>
      </c>
      <c r="BG633" s="38">
        <v>817027</v>
      </c>
      <c r="BM633">
        <v>2</v>
      </c>
      <c r="BN633">
        <v>2</v>
      </c>
      <c r="BO633">
        <v>2</v>
      </c>
      <c r="BP633">
        <v>1</v>
      </c>
      <c r="BQ633">
        <v>1</v>
      </c>
      <c r="BT633">
        <v>8</v>
      </c>
    </row>
    <row r="634" spans="2:72" x14ac:dyDescent="0.25">
      <c r="B634" s="22">
        <v>8</v>
      </c>
      <c r="C634" s="23">
        <v>817028</v>
      </c>
      <c r="D634" s="24" t="s">
        <v>667</v>
      </c>
      <c r="E634" s="25">
        <f t="shared" si="281"/>
        <v>0</v>
      </c>
      <c r="F634" s="25">
        <f>Tabela4[[#This Row],[1º ano  LP]]</f>
        <v>0</v>
      </c>
      <c r="G634" s="27">
        <f t="shared" si="282"/>
        <v>0</v>
      </c>
      <c r="H634" s="27">
        <f>Tabela4[[#This Row],[1º ano - APLICADOR LP]]</f>
        <v>0</v>
      </c>
      <c r="I634" s="25">
        <f t="shared" si="283"/>
        <v>0</v>
      </c>
      <c r="J634" s="25">
        <f t="shared" si="284"/>
        <v>0</v>
      </c>
      <c r="K634" s="27">
        <f t="shared" si="285"/>
        <v>0</v>
      </c>
      <c r="L634" s="27">
        <f t="shared" si="286"/>
        <v>0</v>
      </c>
      <c r="M634" s="25">
        <f t="shared" si="287"/>
        <v>0</v>
      </c>
      <c r="N634" s="25">
        <f t="shared" si="288"/>
        <v>0</v>
      </c>
      <c r="O634" s="27">
        <f t="shared" si="289"/>
        <v>0</v>
      </c>
      <c r="P634" s="27">
        <f t="shared" si="290"/>
        <v>0</v>
      </c>
      <c r="Q634" s="25">
        <f t="shared" si="291"/>
        <v>0</v>
      </c>
      <c r="R634" s="25">
        <f t="shared" si="292"/>
        <v>0</v>
      </c>
      <c r="S634" s="25">
        <f t="shared" si="293"/>
        <v>0</v>
      </c>
      <c r="T634" s="25">
        <f t="shared" si="294"/>
        <v>0</v>
      </c>
      <c r="U634" s="25">
        <f t="shared" si="295"/>
        <v>274</v>
      </c>
      <c r="V634" s="25">
        <f t="shared" si="296"/>
        <v>274</v>
      </c>
      <c r="W634" s="25">
        <f t="shared" si="297"/>
        <v>262</v>
      </c>
      <c r="X634" s="25">
        <f t="shared" si="298"/>
        <v>262</v>
      </c>
      <c r="Y634" s="25">
        <f t="shared" si="299"/>
        <v>215</v>
      </c>
      <c r="Z634" s="25">
        <f t="shared" si="300"/>
        <v>215</v>
      </c>
      <c r="AA634" s="25">
        <f t="shared" si="301"/>
        <v>173</v>
      </c>
      <c r="AB634" s="25">
        <f t="shared" si="302"/>
        <v>173</v>
      </c>
      <c r="AC634" s="25">
        <f t="shared" si="303"/>
        <v>0</v>
      </c>
      <c r="AD634" s="25">
        <f t="shared" si="304"/>
        <v>0</v>
      </c>
      <c r="AE634" s="25">
        <f t="shared" si="305"/>
        <v>68</v>
      </c>
      <c r="AF634" s="27">
        <f t="shared" si="306"/>
        <v>68</v>
      </c>
      <c r="AG634" s="27">
        <f t="shared" si="307"/>
        <v>0</v>
      </c>
      <c r="AH634" s="27">
        <f t="shared" si="308"/>
        <v>0</v>
      </c>
      <c r="AI634" s="27">
        <f t="shared" si="309"/>
        <v>0</v>
      </c>
      <c r="AJ634" s="27">
        <f t="shared" si="310"/>
        <v>0</v>
      </c>
      <c r="AK634" s="26">
        <f>SUM(Tabela4[[#This Row],[1º ano  LP]:[Questionário Contextual Estudante]])</f>
        <v>1984</v>
      </c>
      <c r="AM634">
        <f>IFERROR(IF(VLOOKUP(Tabela4[[#This Row],[Designação]],BW:BX,2,0)="SIM",SUM(AR634:AU634)+(4*(SUM(BH634:BK634))),0),0)</f>
        <v>0</v>
      </c>
      <c r="AN634">
        <f>IFERROR(IF(VLOOKUP(Tabela4[[#This Row],[Designação]],BW:BX,2,0)="SIM",SUM(AV634:BC634)+(4*(SUM(BL634:BS634))),0),0)</f>
        <v>0</v>
      </c>
      <c r="AO634">
        <f>IFERROR(VLOOKUP(Tabela4[[#This Row],[Designação]],BW:BX,2,0),0)</f>
        <v>0</v>
      </c>
      <c r="AP634" t="str">
        <f>IF(Tabela4[[#This Row],[Designação]]=AQ634,"SIM","NÃO")</f>
        <v>SIM</v>
      </c>
      <c r="AQ634" s="38">
        <v>817028</v>
      </c>
      <c r="AW634">
        <v>246</v>
      </c>
      <c r="AX634">
        <v>238</v>
      </c>
      <c r="AY634">
        <v>195</v>
      </c>
      <c r="AZ634">
        <v>157</v>
      </c>
      <c r="BB634">
        <v>60</v>
      </c>
      <c r="BD634">
        <v>896</v>
      </c>
      <c r="BF634" t="str">
        <f t="shared" si="311"/>
        <v>sim</v>
      </c>
      <c r="BG634" s="38">
        <v>817028</v>
      </c>
      <c r="BM634">
        <v>7</v>
      </c>
      <c r="BN634">
        <v>6</v>
      </c>
      <c r="BO634">
        <v>5</v>
      </c>
      <c r="BP634">
        <v>4</v>
      </c>
      <c r="BR634">
        <v>2</v>
      </c>
      <c r="BT634">
        <v>24</v>
      </c>
    </row>
    <row r="635" spans="2:72" x14ac:dyDescent="0.25">
      <c r="B635" s="22">
        <v>8</v>
      </c>
      <c r="C635" s="23">
        <v>817029</v>
      </c>
      <c r="D635" s="24" t="s">
        <v>668</v>
      </c>
      <c r="E635" s="25">
        <f t="shared" si="281"/>
        <v>33</v>
      </c>
      <c r="F635" s="25">
        <f>Tabela4[[#This Row],[1º ano  LP]]</f>
        <v>33</v>
      </c>
      <c r="G635" s="27">
        <f t="shared" si="282"/>
        <v>2</v>
      </c>
      <c r="H635" s="27">
        <f>Tabela4[[#This Row],[1º ano - APLICADOR LP]]</f>
        <v>2</v>
      </c>
      <c r="I635" s="25">
        <f t="shared" si="283"/>
        <v>56</v>
      </c>
      <c r="J635" s="25">
        <f t="shared" si="284"/>
        <v>56</v>
      </c>
      <c r="K635" s="27">
        <f t="shared" si="285"/>
        <v>4</v>
      </c>
      <c r="L635" s="27">
        <f t="shared" si="286"/>
        <v>4</v>
      </c>
      <c r="M635" s="25">
        <f t="shared" si="287"/>
        <v>33</v>
      </c>
      <c r="N635" s="25">
        <f t="shared" si="288"/>
        <v>33</v>
      </c>
      <c r="O635" s="27">
        <f t="shared" si="289"/>
        <v>2</v>
      </c>
      <c r="P635" s="27">
        <f t="shared" si="290"/>
        <v>2</v>
      </c>
      <c r="Q635" s="25">
        <f t="shared" si="291"/>
        <v>46</v>
      </c>
      <c r="R635" s="25">
        <f t="shared" si="292"/>
        <v>46</v>
      </c>
      <c r="S635" s="25">
        <f t="shared" si="293"/>
        <v>29</v>
      </c>
      <c r="T635" s="25">
        <f t="shared" si="294"/>
        <v>29</v>
      </c>
      <c r="U635" s="25">
        <f t="shared" si="295"/>
        <v>0</v>
      </c>
      <c r="V635" s="25">
        <f t="shared" si="296"/>
        <v>0</v>
      </c>
      <c r="W635" s="25">
        <f t="shared" si="297"/>
        <v>0</v>
      </c>
      <c r="X635" s="25">
        <f t="shared" si="298"/>
        <v>0</v>
      </c>
      <c r="Y635" s="25">
        <f t="shared" si="299"/>
        <v>0</v>
      </c>
      <c r="Z635" s="25">
        <f t="shared" si="300"/>
        <v>0</v>
      </c>
      <c r="AA635" s="25">
        <f t="shared" si="301"/>
        <v>0</v>
      </c>
      <c r="AB635" s="25">
        <f t="shared" si="302"/>
        <v>0</v>
      </c>
      <c r="AC635" s="25">
        <f t="shared" si="303"/>
        <v>0</v>
      </c>
      <c r="AD635" s="25">
        <f t="shared" si="304"/>
        <v>0</v>
      </c>
      <c r="AE635" s="25">
        <f t="shared" si="305"/>
        <v>0</v>
      </c>
      <c r="AF635" s="27">
        <f t="shared" si="306"/>
        <v>0</v>
      </c>
      <c r="AG635" s="27">
        <f t="shared" si="307"/>
        <v>0</v>
      </c>
      <c r="AH635" s="27">
        <f t="shared" si="308"/>
        <v>0</v>
      </c>
      <c r="AI635" s="27">
        <f t="shared" si="309"/>
        <v>0</v>
      </c>
      <c r="AJ635" s="27">
        <f t="shared" si="310"/>
        <v>0</v>
      </c>
      <c r="AK635" s="26">
        <f>SUM(Tabela4[[#This Row],[1º ano  LP]:[Questionário Contextual Estudante]])</f>
        <v>410</v>
      </c>
      <c r="AM635">
        <f>IFERROR(IF(VLOOKUP(Tabela4[[#This Row],[Designação]],BW:BX,2,0)="SIM",SUM(AR635:AU635)+(4*(SUM(BH635:BK635))),0),0)</f>
        <v>0</v>
      </c>
      <c r="AN635">
        <f>IFERROR(IF(VLOOKUP(Tabela4[[#This Row],[Designação]],BW:BX,2,0)="SIM",SUM(AV635:BC635)+(4*(SUM(BL635:BS635))),0),0)</f>
        <v>0</v>
      </c>
      <c r="AO635">
        <f>IFERROR(VLOOKUP(Tabela4[[#This Row],[Designação]],BW:BX,2,0),0)</f>
        <v>0</v>
      </c>
      <c r="AP635" t="str">
        <f>IF(Tabela4[[#This Row],[Designação]]=AQ635,"SIM","NÃO")</f>
        <v>SIM</v>
      </c>
      <c r="AQ635" s="38">
        <v>817029</v>
      </c>
      <c r="AR635">
        <v>29</v>
      </c>
      <c r="AS635">
        <v>48</v>
      </c>
      <c r="AT635">
        <v>29</v>
      </c>
      <c r="AU635">
        <v>38</v>
      </c>
      <c r="AV635">
        <v>25</v>
      </c>
      <c r="BD635">
        <v>169</v>
      </c>
      <c r="BF635" t="str">
        <f t="shared" si="311"/>
        <v>sim</v>
      </c>
      <c r="BG635" s="38">
        <v>817029</v>
      </c>
      <c r="BH635">
        <v>1</v>
      </c>
      <c r="BI635">
        <v>2</v>
      </c>
      <c r="BJ635">
        <v>1</v>
      </c>
      <c r="BK635">
        <v>2</v>
      </c>
      <c r="BL635">
        <v>1</v>
      </c>
      <c r="BT635">
        <v>7</v>
      </c>
    </row>
    <row r="636" spans="2:72" x14ac:dyDescent="0.25">
      <c r="B636" s="22">
        <v>8</v>
      </c>
      <c r="C636" s="23">
        <v>817030</v>
      </c>
      <c r="D636" s="24" t="s">
        <v>669</v>
      </c>
      <c r="E636" s="25">
        <f t="shared" si="281"/>
        <v>34</v>
      </c>
      <c r="F636" s="25">
        <f>Tabela4[[#This Row],[1º ano  LP]]</f>
        <v>34</v>
      </c>
      <c r="G636" s="27">
        <f t="shared" si="282"/>
        <v>2</v>
      </c>
      <c r="H636" s="27">
        <f>Tabela4[[#This Row],[1º ano - APLICADOR LP]]</f>
        <v>2</v>
      </c>
      <c r="I636" s="25">
        <f t="shared" si="283"/>
        <v>34</v>
      </c>
      <c r="J636" s="25">
        <f t="shared" si="284"/>
        <v>34</v>
      </c>
      <c r="K636" s="27">
        <f t="shared" si="285"/>
        <v>2</v>
      </c>
      <c r="L636" s="27">
        <f t="shared" si="286"/>
        <v>2</v>
      </c>
      <c r="M636" s="25">
        <f t="shared" si="287"/>
        <v>62</v>
      </c>
      <c r="N636" s="25">
        <f t="shared" si="288"/>
        <v>62</v>
      </c>
      <c r="O636" s="27">
        <f t="shared" si="289"/>
        <v>4</v>
      </c>
      <c r="P636" s="27">
        <f t="shared" si="290"/>
        <v>4</v>
      </c>
      <c r="Q636" s="25">
        <f t="shared" si="291"/>
        <v>58</v>
      </c>
      <c r="R636" s="25">
        <f t="shared" si="292"/>
        <v>58</v>
      </c>
      <c r="S636" s="25">
        <f t="shared" si="293"/>
        <v>51</v>
      </c>
      <c r="T636" s="25">
        <f t="shared" si="294"/>
        <v>51</v>
      </c>
      <c r="U636" s="25">
        <f t="shared" si="295"/>
        <v>0</v>
      </c>
      <c r="V636" s="25">
        <f t="shared" si="296"/>
        <v>0</v>
      </c>
      <c r="W636" s="25">
        <f t="shared" si="297"/>
        <v>0</v>
      </c>
      <c r="X636" s="25">
        <f t="shared" si="298"/>
        <v>0</v>
      </c>
      <c r="Y636" s="25">
        <f t="shared" si="299"/>
        <v>0</v>
      </c>
      <c r="Z636" s="25">
        <f t="shared" si="300"/>
        <v>0</v>
      </c>
      <c r="AA636" s="25">
        <f t="shared" si="301"/>
        <v>0</v>
      </c>
      <c r="AB636" s="25">
        <f t="shared" si="302"/>
        <v>0</v>
      </c>
      <c r="AC636" s="25">
        <f t="shared" si="303"/>
        <v>0</v>
      </c>
      <c r="AD636" s="25">
        <f t="shared" si="304"/>
        <v>0</v>
      </c>
      <c r="AE636" s="25">
        <f t="shared" si="305"/>
        <v>0</v>
      </c>
      <c r="AF636" s="27">
        <f t="shared" si="306"/>
        <v>0</v>
      </c>
      <c r="AG636" s="27">
        <f t="shared" si="307"/>
        <v>0</v>
      </c>
      <c r="AH636" s="27">
        <f t="shared" si="308"/>
        <v>0</v>
      </c>
      <c r="AI636" s="27">
        <f t="shared" si="309"/>
        <v>0</v>
      </c>
      <c r="AJ636" s="27">
        <f t="shared" si="310"/>
        <v>0</v>
      </c>
      <c r="AK636" s="26">
        <f>SUM(Tabela4[[#This Row],[1º ano  LP]:[Questionário Contextual Estudante]])</f>
        <v>494</v>
      </c>
      <c r="AM636">
        <f>IFERROR(IF(VLOOKUP(Tabela4[[#This Row],[Designação]],BW:BX,2,0)="SIM",SUM(AR636:AU636)+(4*(SUM(BH636:BK636))),0),0)</f>
        <v>0</v>
      </c>
      <c r="AN636">
        <f>IFERROR(IF(VLOOKUP(Tabela4[[#This Row],[Designação]],BW:BX,2,0)="SIM",SUM(AV636:BC636)+(4*(SUM(BL636:BS636))),0),0)</f>
        <v>0</v>
      </c>
      <c r="AO636">
        <f>IFERROR(VLOOKUP(Tabela4[[#This Row],[Designação]],BW:BX,2,0),0)</f>
        <v>0</v>
      </c>
      <c r="AP636" t="str">
        <f>IF(Tabela4[[#This Row],[Designação]]=AQ636,"SIM","NÃO")</f>
        <v>SIM</v>
      </c>
      <c r="AQ636" s="38">
        <v>817030</v>
      </c>
      <c r="AR636">
        <v>30</v>
      </c>
      <c r="AS636">
        <v>30</v>
      </c>
      <c r="AT636">
        <v>54</v>
      </c>
      <c r="AU636">
        <v>50</v>
      </c>
      <c r="AV636">
        <v>43</v>
      </c>
      <c r="BD636">
        <v>207</v>
      </c>
      <c r="BF636" t="str">
        <f t="shared" si="311"/>
        <v>sim</v>
      </c>
      <c r="BG636" s="38">
        <v>817030</v>
      </c>
      <c r="BH636">
        <v>1</v>
      </c>
      <c r="BI636">
        <v>1</v>
      </c>
      <c r="BJ636">
        <v>2</v>
      </c>
      <c r="BK636">
        <v>2</v>
      </c>
      <c r="BL636">
        <v>2</v>
      </c>
      <c r="BT636">
        <v>8</v>
      </c>
    </row>
    <row r="637" spans="2:72" x14ac:dyDescent="0.25">
      <c r="B637" s="22">
        <v>8</v>
      </c>
      <c r="C637" s="23">
        <v>817031</v>
      </c>
      <c r="D637" s="24" t="s">
        <v>670</v>
      </c>
      <c r="E637" s="25">
        <f t="shared" si="281"/>
        <v>64</v>
      </c>
      <c r="F637" s="25">
        <f>Tabela4[[#This Row],[1º ano  LP]]</f>
        <v>64</v>
      </c>
      <c r="G637" s="27">
        <f t="shared" si="282"/>
        <v>4</v>
      </c>
      <c r="H637" s="27">
        <f>Tabela4[[#This Row],[1º ano - APLICADOR LP]]</f>
        <v>4</v>
      </c>
      <c r="I637" s="25">
        <f t="shared" si="283"/>
        <v>65</v>
      </c>
      <c r="J637" s="25">
        <f t="shared" si="284"/>
        <v>65</v>
      </c>
      <c r="K637" s="27">
        <f t="shared" si="285"/>
        <v>4</v>
      </c>
      <c r="L637" s="27">
        <f t="shared" si="286"/>
        <v>4</v>
      </c>
      <c r="M637" s="25">
        <f t="shared" si="287"/>
        <v>63</v>
      </c>
      <c r="N637" s="25">
        <f t="shared" si="288"/>
        <v>63</v>
      </c>
      <c r="O637" s="27">
        <f t="shared" si="289"/>
        <v>4</v>
      </c>
      <c r="P637" s="27">
        <f t="shared" si="290"/>
        <v>4</v>
      </c>
      <c r="Q637" s="25">
        <f t="shared" si="291"/>
        <v>68</v>
      </c>
      <c r="R637" s="25">
        <f t="shared" si="292"/>
        <v>68</v>
      </c>
      <c r="S637" s="25">
        <f t="shared" si="293"/>
        <v>67</v>
      </c>
      <c r="T637" s="25">
        <f t="shared" si="294"/>
        <v>67</v>
      </c>
      <c r="U637" s="25">
        <f t="shared" si="295"/>
        <v>0</v>
      </c>
      <c r="V637" s="25">
        <f t="shared" si="296"/>
        <v>0</v>
      </c>
      <c r="W637" s="25">
        <f t="shared" si="297"/>
        <v>0</v>
      </c>
      <c r="X637" s="25">
        <f t="shared" si="298"/>
        <v>0</v>
      </c>
      <c r="Y637" s="25">
        <f t="shared" si="299"/>
        <v>0</v>
      </c>
      <c r="Z637" s="25">
        <f t="shared" si="300"/>
        <v>0</v>
      </c>
      <c r="AA637" s="25">
        <f t="shared" si="301"/>
        <v>0</v>
      </c>
      <c r="AB637" s="25">
        <f t="shared" si="302"/>
        <v>0</v>
      </c>
      <c r="AC637" s="25">
        <f t="shared" si="303"/>
        <v>0</v>
      </c>
      <c r="AD637" s="25">
        <f t="shared" si="304"/>
        <v>0</v>
      </c>
      <c r="AE637" s="25">
        <f t="shared" si="305"/>
        <v>0</v>
      </c>
      <c r="AF637" s="27">
        <f t="shared" si="306"/>
        <v>0</v>
      </c>
      <c r="AG637" s="27">
        <f t="shared" si="307"/>
        <v>0</v>
      </c>
      <c r="AH637" s="27">
        <f t="shared" si="308"/>
        <v>0</v>
      </c>
      <c r="AI637" s="27">
        <f t="shared" si="309"/>
        <v>0</v>
      </c>
      <c r="AJ637" s="27">
        <f t="shared" si="310"/>
        <v>0</v>
      </c>
      <c r="AK637" s="26">
        <f>SUM(Tabela4[[#This Row],[1º ano  LP]:[Questionário Contextual Estudante]])</f>
        <v>678</v>
      </c>
      <c r="AM637">
        <f>IFERROR(IF(VLOOKUP(Tabela4[[#This Row],[Designação]],BW:BX,2,0)="SIM",SUM(AR637:AU637)+(4*(SUM(BH637:BK637))),0),0)</f>
        <v>0</v>
      </c>
      <c r="AN637">
        <f>IFERROR(IF(VLOOKUP(Tabela4[[#This Row],[Designação]],BW:BX,2,0)="SIM",SUM(AV637:BC637)+(4*(SUM(BL637:BS637))),0),0)</f>
        <v>0</v>
      </c>
      <c r="AO637">
        <f>IFERROR(VLOOKUP(Tabela4[[#This Row],[Designação]],BW:BX,2,0),0)</f>
        <v>0</v>
      </c>
      <c r="AP637" t="str">
        <f>IF(Tabela4[[#This Row],[Designação]]=AQ637,"SIM","NÃO")</f>
        <v>SIM</v>
      </c>
      <c r="AQ637" s="38">
        <v>817031</v>
      </c>
      <c r="AR637">
        <v>56</v>
      </c>
      <c r="AS637">
        <v>57</v>
      </c>
      <c r="AT637">
        <v>55</v>
      </c>
      <c r="AU637">
        <v>60</v>
      </c>
      <c r="AV637">
        <v>59</v>
      </c>
      <c r="BD637">
        <v>287</v>
      </c>
      <c r="BF637" t="str">
        <f t="shared" si="311"/>
        <v>sim</v>
      </c>
      <c r="BG637" s="38">
        <v>817031</v>
      </c>
      <c r="BH637">
        <v>2</v>
      </c>
      <c r="BI637">
        <v>2</v>
      </c>
      <c r="BJ637">
        <v>2</v>
      </c>
      <c r="BK637">
        <v>2</v>
      </c>
      <c r="BL637">
        <v>2</v>
      </c>
      <c r="BT637">
        <v>10</v>
      </c>
    </row>
    <row r="638" spans="2:72" x14ac:dyDescent="0.25">
      <c r="B638" s="22">
        <v>8</v>
      </c>
      <c r="C638" s="23">
        <v>817032</v>
      </c>
      <c r="D638" s="24" t="s">
        <v>671</v>
      </c>
      <c r="E638" s="25">
        <f t="shared" si="281"/>
        <v>106</v>
      </c>
      <c r="F638" s="25">
        <f>Tabela4[[#This Row],[1º ano  LP]]</f>
        <v>106</v>
      </c>
      <c r="G638" s="27">
        <f t="shared" si="282"/>
        <v>6</v>
      </c>
      <c r="H638" s="27">
        <f>Tabela4[[#This Row],[1º ano - APLICADOR LP]]</f>
        <v>6</v>
      </c>
      <c r="I638" s="25">
        <f t="shared" si="283"/>
        <v>67</v>
      </c>
      <c r="J638" s="25">
        <f t="shared" si="284"/>
        <v>67</v>
      </c>
      <c r="K638" s="27">
        <f t="shared" si="285"/>
        <v>4</v>
      </c>
      <c r="L638" s="27">
        <f t="shared" si="286"/>
        <v>4</v>
      </c>
      <c r="M638" s="25">
        <f t="shared" si="287"/>
        <v>143</v>
      </c>
      <c r="N638" s="25">
        <f t="shared" si="288"/>
        <v>143</v>
      </c>
      <c r="O638" s="27">
        <f t="shared" si="289"/>
        <v>8</v>
      </c>
      <c r="P638" s="27">
        <f t="shared" si="290"/>
        <v>8</v>
      </c>
      <c r="Q638" s="25">
        <f t="shared" si="291"/>
        <v>107</v>
      </c>
      <c r="R638" s="25">
        <f t="shared" si="292"/>
        <v>107</v>
      </c>
      <c r="S638" s="25">
        <f t="shared" si="293"/>
        <v>110</v>
      </c>
      <c r="T638" s="25">
        <f t="shared" si="294"/>
        <v>110</v>
      </c>
      <c r="U638" s="25">
        <f t="shared" si="295"/>
        <v>72</v>
      </c>
      <c r="V638" s="25">
        <f t="shared" si="296"/>
        <v>72</v>
      </c>
      <c r="W638" s="25">
        <f t="shared" si="297"/>
        <v>0</v>
      </c>
      <c r="X638" s="25">
        <f t="shared" si="298"/>
        <v>0</v>
      </c>
      <c r="Y638" s="25">
        <f t="shared" si="299"/>
        <v>0</v>
      </c>
      <c r="Z638" s="25">
        <f t="shared" si="300"/>
        <v>0</v>
      </c>
      <c r="AA638" s="25">
        <f t="shared" si="301"/>
        <v>0</v>
      </c>
      <c r="AB638" s="25">
        <f t="shared" si="302"/>
        <v>0</v>
      </c>
      <c r="AC638" s="25">
        <f t="shared" si="303"/>
        <v>0</v>
      </c>
      <c r="AD638" s="25">
        <f t="shared" si="304"/>
        <v>0</v>
      </c>
      <c r="AE638" s="25">
        <f t="shared" si="305"/>
        <v>0</v>
      </c>
      <c r="AF638" s="27">
        <f t="shared" si="306"/>
        <v>0</v>
      </c>
      <c r="AG638" s="27">
        <f t="shared" si="307"/>
        <v>0</v>
      </c>
      <c r="AH638" s="27">
        <f t="shared" si="308"/>
        <v>0</v>
      </c>
      <c r="AI638" s="27">
        <f t="shared" si="309"/>
        <v>0</v>
      </c>
      <c r="AJ638" s="27">
        <f t="shared" si="310"/>
        <v>0</v>
      </c>
      <c r="AK638" s="26">
        <f>SUM(Tabela4[[#This Row],[1º ano  LP]:[Questionário Contextual Estudante]])</f>
        <v>1246</v>
      </c>
      <c r="AM638">
        <f>IFERROR(IF(VLOOKUP(Tabela4[[#This Row],[Designação]],BW:BX,2,0)="SIM",SUM(AR638:AU638)+(4*(SUM(BH638:BK638))),0),0)</f>
        <v>0</v>
      </c>
      <c r="AN638">
        <f>IFERROR(IF(VLOOKUP(Tabela4[[#This Row],[Designação]],BW:BX,2,0)="SIM",SUM(AV638:BC638)+(4*(SUM(BL638:BS638))),0),0)</f>
        <v>0</v>
      </c>
      <c r="AO638">
        <f>IFERROR(VLOOKUP(Tabela4[[#This Row],[Designação]],BW:BX,2,0),0)</f>
        <v>0</v>
      </c>
      <c r="AP638" t="str">
        <f>IF(Tabela4[[#This Row],[Designação]]=AQ638,"SIM","NÃO")</f>
        <v>SIM</v>
      </c>
      <c r="AQ638" s="38">
        <v>817032</v>
      </c>
      <c r="AR638">
        <v>94</v>
      </c>
      <c r="AS638">
        <v>59</v>
      </c>
      <c r="AT638">
        <v>127</v>
      </c>
      <c r="AU638">
        <v>95</v>
      </c>
      <c r="AV638">
        <v>98</v>
      </c>
      <c r="AW638">
        <v>64</v>
      </c>
      <c r="BD638">
        <v>537</v>
      </c>
      <c r="BF638" t="str">
        <f t="shared" si="311"/>
        <v>sim</v>
      </c>
      <c r="BG638" s="38">
        <v>817032</v>
      </c>
      <c r="BH638">
        <v>3</v>
      </c>
      <c r="BI638">
        <v>2</v>
      </c>
      <c r="BJ638">
        <v>4</v>
      </c>
      <c r="BK638">
        <v>3</v>
      </c>
      <c r="BL638">
        <v>3</v>
      </c>
      <c r="BM638">
        <v>2</v>
      </c>
      <c r="BT638">
        <v>17</v>
      </c>
    </row>
    <row r="639" spans="2:72" x14ac:dyDescent="0.25">
      <c r="B639" s="22">
        <v>8</v>
      </c>
      <c r="C639" s="23">
        <v>817033</v>
      </c>
      <c r="D639" s="24" t="s">
        <v>672</v>
      </c>
      <c r="E639" s="25">
        <f t="shared" si="281"/>
        <v>0</v>
      </c>
      <c r="F639" s="25">
        <f>Tabela4[[#This Row],[1º ano  LP]]</f>
        <v>0</v>
      </c>
      <c r="G639" s="27">
        <f t="shared" si="282"/>
        <v>0</v>
      </c>
      <c r="H639" s="27">
        <f>Tabela4[[#This Row],[1º ano - APLICADOR LP]]</f>
        <v>0</v>
      </c>
      <c r="I639" s="25">
        <f t="shared" si="283"/>
        <v>65</v>
      </c>
      <c r="J639" s="25">
        <f t="shared" si="284"/>
        <v>65</v>
      </c>
      <c r="K639" s="27">
        <f t="shared" si="285"/>
        <v>4</v>
      </c>
      <c r="L639" s="27">
        <f t="shared" si="286"/>
        <v>4</v>
      </c>
      <c r="M639" s="25">
        <f t="shared" si="287"/>
        <v>36</v>
      </c>
      <c r="N639" s="25">
        <f t="shared" si="288"/>
        <v>36</v>
      </c>
      <c r="O639" s="27">
        <f t="shared" si="289"/>
        <v>2</v>
      </c>
      <c r="P639" s="27">
        <f t="shared" si="290"/>
        <v>2</v>
      </c>
      <c r="Q639" s="25">
        <f t="shared" si="291"/>
        <v>68</v>
      </c>
      <c r="R639" s="25">
        <f t="shared" si="292"/>
        <v>68</v>
      </c>
      <c r="S639" s="25">
        <f t="shared" si="293"/>
        <v>0</v>
      </c>
      <c r="T639" s="25">
        <f t="shared" si="294"/>
        <v>0</v>
      </c>
      <c r="U639" s="25">
        <f t="shared" si="295"/>
        <v>0</v>
      </c>
      <c r="V639" s="25">
        <f t="shared" si="296"/>
        <v>0</v>
      </c>
      <c r="W639" s="25">
        <f t="shared" si="297"/>
        <v>0</v>
      </c>
      <c r="X639" s="25">
        <f t="shared" si="298"/>
        <v>0</v>
      </c>
      <c r="Y639" s="25">
        <f t="shared" si="299"/>
        <v>0</v>
      </c>
      <c r="Z639" s="25">
        <f t="shared" si="300"/>
        <v>0</v>
      </c>
      <c r="AA639" s="25">
        <f t="shared" si="301"/>
        <v>0</v>
      </c>
      <c r="AB639" s="25">
        <f t="shared" si="302"/>
        <v>0</v>
      </c>
      <c r="AC639" s="25">
        <f t="shared" si="303"/>
        <v>0</v>
      </c>
      <c r="AD639" s="25">
        <f t="shared" si="304"/>
        <v>0</v>
      </c>
      <c r="AE639" s="25">
        <f t="shared" si="305"/>
        <v>0</v>
      </c>
      <c r="AF639" s="27">
        <f t="shared" si="306"/>
        <v>0</v>
      </c>
      <c r="AG639" s="27">
        <f t="shared" si="307"/>
        <v>0</v>
      </c>
      <c r="AH639" s="27">
        <f t="shared" si="308"/>
        <v>0</v>
      </c>
      <c r="AI639" s="27">
        <f t="shared" si="309"/>
        <v>0</v>
      </c>
      <c r="AJ639" s="27">
        <f t="shared" si="310"/>
        <v>0</v>
      </c>
      <c r="AK639" s="26">
        <f>SUM(Tabela4[[#This Row],[1º ano  LP]:[Questionário Contextual Estudante]])</f>
        <v>350</v>
      </c>
      <c r="AM639">
        <f>IFERROR(IF(VLOOKUP(Tabela4[[#This Row],[Designação]],BW:BX,2,0)="SIM",SUM(AR639:AU639)+(4*(SUM(BH639:BK639))),0),0)</f>
        <v>0</v>
      </c>
      <c r="AN639">
        <f>IFERROR(IF(VLOOKUP(Tabela4[[#This Row],[Designação]],BW:BX,2,0)="SIM",SUM(AV639:BC639)+(4*(SUM(BL639:BS639))),0),0)</f>
        <v>0</v>
      </c>
      <c r="AO639">
        <f>IFERROR(VLOOKUP(Tabela4[[#This Row],[Designação]],BW:BX,2,0),0)</f>
        <v>0</v>
      </c>
      <c r="AP639" t="str">
        <f>IF(Tabela4[[#This Row],[Designação]]=AQ639,"SIM","NÃO")</f>
        <v>SIM</v>
      </c>
      <c r="AQ639" s="38">
        <v>817033</v>
      </c>
      <c r="AS639">
        <v>57</v>
      </c>
      <c r="AT639">
        <v>32</v>
      </c>
      <c r="AU639">
        <v>60</v>
      </c>
      <c r="BD639">
        <v>149</v>
      </c>
      <c r="BF639" t="str">
        <f t="shared" si="311"/>
        <v>sim</v>
      </c>
      <c r="BG639" s="38">
        <v>817033</v>
      </c>
      <c r="BI639">
        <v>2</v>
      </c>
      <c r="BJ639">
        <v>1</v>
      </c>
      <c r="BK639">
        <v>2</v>
      </c>
      <c r="BT639">
        <v>5</v>
      </c>
    </row>
    <row r="640" spans="2:72" x14ac:dyDescent="0.25">
      <c r="B640" s="22">
        <v>8</v>
      </c>
      <c r="C640" s="23">
        <v>817034</v>
      </c>
      <c r="D640" s="24" t="s">
        <v>673</v>
      </c>
      <c r="E640" s="25">
        <f t="shared" si="281"/>
        <v>31</v>
      </c>
      <c r="F640" s="25">
        <f>Tabela4[[#This Row],[1º ano  LP]]</f>
        <v>31</v>
      </c>
      <c r="G640" s="27">
        <f t="shared" si="282"/>
        <v>2</v>
      </c>
      <c r="H640" s="27">
        <f>Tabela4[[#This Row],[1º ano - APLICADOR LP]]</f>
        <v>2</v>
      </c>
      <c r="I640" s="25">
        <f t="shared" si="283"/>
        <v>34</v>
      </c>
      <c r="J640" s="25">
        <f t="shared" si="284"/>
        <v>34</v>
      </c>
      <c r="K640" s="27">
        <f t="shared" si="285"/>
        <v>2</v>
      </c>
      <c r="L640" s="27">
        <f t="shared" si="286"/>
        <v>2</v>
      </c>
      <c r="M640" s="25">
        <f t="shared" si="287"/>
        <v>97</v>
      </c>
      <c r="N640" s="25">
        <f t="shared" si="288"/>
        <v>97</v>
      </c>
      <c r="O640" s="27">
        <f t="shared" si="289"/>
        <v>6</v>
      </c>
      <c r="P640" s="27">
        <f t="shared" si="290"/>
        <v>6</v>
      </c>
      <c r="Q640" s="25">
        <f t="shared" si="291"/>
        <v>134</v>
      </c>
      <c r="R640" s="25">
        <f t="shared" si="292"/>
        <v>134</v>
      </c>
      <c r="S640" s="25">
        <f t="shared" si="293"/>
        <v>100</v>
      </c>
      <c r="T640" s="25">
        <f t="shared" si="294"/>
        <v>100</v>
      </c>
      <c r="U640" s="25">
        <f t="shared" si="295"/>
        <v>0</v>
      </c>
      <c r="V640" s="25">
        <f t="shared" si="296"/>
        <v>0</v>
      </c>
      <c r="W640" s="25">
        <f t="shared" si="297"/>
        <v>0</v>
      </c>
      <c r="X640" s="25">
        <f t="shared" si="298"/>
        <v>0</v>
      </c>
      <c r="Y640" s="25">
        <f t="shared" si="299"/>
        <v>0</v>
      </c>
      <c r="Z640" s="25">
        <f t="shared" si="300"/>
        <v>0</v>
      </c>
      <c r="AA640" s="25">
        <f t="shared" si="301"/>
        <v>0</v>
      </c>
      <c r="AB640" s="25">
        <f t="shared" si="302"/>
        <v>0</v>
      </c>
      <c r="AC640" s="25">
        <f t="shared" si="303"/>
        <v>0</v>
      </c>
      <c r="AD640" s="25">
        <f t="shared" si="304"/>
        <v>0</v>
      </c>
      <c r="AE640" s="25">
        <f t="shared" si="305"/>
        <v>0</v>
      </c>
      <c r="AF640" s="27">
        <f t="shared" si="306"/>
        <v>0</v>
      </c>
      <c r="AG640" s="27">
        <f t="shared" si="307"/>
        <v>0</v>
      </c>
      <c r="AH640" s="27">
        <f t="shared" si="308"/>
        <v>0</v>
      </c>
      <c r="AI640" s="27">
        <f t="shared" si="309"/>
        <v>296</v>
      </c>
      <c r="AJ640" s="27">
        <f t="shared" si="310"/>
        <v>100</v>
      </c>
      <c r="AK640" s="26">
        <f>SUM(Tabela4[[#This Row],[1º ano  LP]:[Questionário Contextual Estudante]])</f>
        <v>1208</v>
      </c>
      <c r="AM640">
        <f>IFERROR(IF(VLOOKUP(Tabela4[[#This Row],[Designação]],BW:BX,2,0)="SIM",SUM(AR640:AU640)+(4*(SUM(BH640:BK640))),0),0)</f>
        <v>296</v>
      </c>
      <c r="AN640">
        <f>IFERROR(IF(VLOOKUP(Tabela4[[#This Row],[Designação]],BW:BX,2,0)="SIM",SUM(AV640:BC640)+(4*(SUM(BL640:BS640))),0),0)</f>
        <v>100</v>
      </c>
      <c r="AO640" t="str">
        <f>IFERROR(VLOOKUP(Tabela4[[#This Row],[Designação]],BW:BX,2,0),0)</f>
        <v>SIM</v>
      </c>
      <c r="AP640" t="str">
        <f>IF(Tabela4[[#This Row],[Designação]]=AQ640,"SIM","NÃO")</f>
        <v>SIM</v>
      </c>
      <c r="AQ640" s="38">
        <v>817034</v>
      </c>
      <c r="AR640">
        <v>27</v>
      </c>
      <c r="AS640">
        <v>30</v>
      </c>
      <c r="AT640">
        <v>85</v>
      </c>
      <c r="AU640">
        <v>118</v>
      </c>
      <c r="AV640">
        <v>88</v>
      </c>
      <c r="BD640">
        <v>348</v>
      </c>
      <c r="BF640" t="str">
        <f t="shared" si="311"/>
        <v>sim</v>
      </c>
      <c r="BG640" s="38">
        <v>817034</v>
      </c>
      <c r="BH640">
        <v>1</v>
      </c>
      <c r="BI640">
        <v>1</v>
      </c>
      <c r="BJ640">
        <v>3</v>
      </c>
      <c r="BK640">
        <v>4</v>
      </c>
      <c r="BL640">
        <v>3</v>
      </c>
      <c r="BT640">
        <v>12</v>
      </c>
    </row>
    <row r="641" spans="2:72" x14ac:dyDescent="0.25">
      <c r="B641" s="22">
        <v>8</v>
      </c>
      <c r="C641" s="23">
        <v>817035</v>
      </c>
      <c r="D641" s="24" t="s">
        <v>674</v>
      </c>
      <c r="E641" s="25">
        <f t="shared" si="281"/>
        <v>0</v>
      </c>
      <c r="F641" s="25">
        <f>Tabela4[[#This Row],[1º ano  LP]]</f>
        <v>0</v>
      </c>
      <c r="G641" s="27">
        <f t="shared" si="282"/>
        <v>0</v>
      </c>
      <c r="H641" s="27">
        <f>Tabela4[[#This Row],[1º ano - APLICADOR LP]]</f>
        <v>0</v>
      </c>
      <c r="I641" s="25">
        <f t="shared" si="283"/>
        <v>0</v>
      </c>
      <c r="J641" s="25">
        <f t="shared" si="284"/>
        <v>0</v>
      </c>
      <c r="K641" s="27">
        <f t="shared" si="285"/>
        <v>0</v>
      </c>
      <c r="L641" s="27">
        <f t="shared" si="286"/>
        <v>0</v>
      </c>
      <c r="M641" s="25">
        <f t="shared" si="287"/>
        <v>0</v>
      </c>
      <c r="N641" s="25">
        <f t="shared" si="288"/>
        <v>0</v>
      </c>
      <c r="O641" s="27">
        <f t="shared" si="289"/>
        <v>0</v>
      </c>
      <c r="P641" s="27">
        <f t="shared" si="290"/>
        <v>0</v>
      </c>
      <c r="Q641" s="25">
        <f t="shared" si="291"/>
        <v>0</v>
      </c>
      <c r="R641" s="25">
        <f t="shared" si="292"/>
        <v>0</v>
      </c>
      <c r="S641" s="25">
        <f t="shared" si="293"/>
        <v>0</v>
      </c>
      <c r="T641" s="25">
        <f t="shared" si="294"/>
        <v>0</v>
      </c>
      <c r="U641" s="25">
        <f t="shared" si="295"/>
        <v>152</v>
      </c>
      <c r="V641" s="25">
        <f t="shared" si="296"/>
        <v>152</v>
      </c>
      <c r="W641" s="25">
        <f t="shared" si="297"/>
        <v>126</v>
      </c>
      <c r="X641" s="25">
        <f t="shared" si="298"/>
        <v>126</v>
      </c>
      <c r="Y641" s="25">
        <f t="shared" si="299"/>
        <v>90</v>
      </c>
      <c r="Z641" s="25">
        <f t="shared" si="300"/>
        <v>90</v>
      </c>
      <c r="AA641" s="25">
        <f t="shared" si="301"/>
        <v>119</v>
      </c>
      <c r="AB641" s="25">
        <f t="shared" si="302"/>
        <v>119</v>
      </c>
      <c r="AC641" s="25">
        <f t="shared" si="303"/>
        <v>24</v>
      </c>
      <c r="AD641" s="25">
        <f t="shared" si="304"/>
        <v>24</v>
      </c>
      <c r="AE641" s="25">
        <f t="shared" si="305"/>
        <v>31</v>
      </c>
      <c r="AF641" s="27">
        <f t="shared" si="306"/>
        <v>31</v>
      </c>
      <c r="AG641" s="27">
        <f t="shared" si="307"/>
        <v>0</v>
      </c>
      <c r="AH641" s="27">
        <f t="shared" si="308"/>
        <v>0</v>
      </c>
      <c r="AI641" s="27">
        <f t="shared" si="309"/>
        <v>0</v>
      </c>
      <c r="AJ641" s="27">
        <f t="shared" si="310"/>
        <v>0</v>
      </c>
      <c r="AK641" s="26">
        <f>SUM(Tabela4[[#This Row],[1º ano  LP]:[Questionário Contextual Estudante]])</f>
        <v>1084</v>
      </c>
      <c r="AM641">
        <f>IFERROR(IF(VLOOKUP(Tabela4[[#This Row],[Designação]],BW:BX,2,0)="SIM",SUM(AR641:AU641)+(4*(SUM(BH641:BK641))),0),0)</f>
        <v>0</v>
      </c>
      <c r="AN641">
        <f>IFERROR(IF(VLOOKUP(Tabela4[[#This Row],[Designação]],BW:BX,2,0)="SIM",SUM(AV641:BC641)+(4*(SUM(BL641:BS641))),0),0)</f>
        <v>0</v>
      </c>
      <c r="AO641">
        <f>IFERROR(VLOOKUP(Tabela4[[#This Row],[Designação]],BW:BX,2,0),0)</f>
        <v>0</v>
      </c>
      <c r="AP641" t="str">
        <f>IF(Tabela4[[#This Row],[Designação]]=AQ641,"SIM","NÃO")</f>
        <v>SIM</v>
      </c>
      <c r="AQ641" s="38">
        <v>817035</v>
      </c>
      <c r="AW641">
        <v>136</v>
      </c>
      <c r="AX641">
        <v>114</v>
      </c>
      <c r="AY641">
        <v>82</v>
      </c>
      <c r="AZ641">
        <v>107</v>
      </c>
      <c r="BA641">
        <v>20</v>
      </c>
      <c r="BB641">
        <v>27</v>
      </c>
      <c r="BD641">
        <v>486</v>
      </c>
      <c r="BF641" t="str">
        <f t="shared" si="311"/>
        <v>sim</v>
      </c>
      <c r="BG641" s="38">
        <v>817035</v>
      </c>
      <c r="BM641">
        <v>4</v>
      </c>
      <c r="BN641">
        <v>3</v>
      </c>
      <c r="BO641">
        <v>2</v>
      </c>
      <c r="BP641">
        <v>3</v>
      </c>
      <c r="BQ641">
        <v>1</v>
      </c>
      <c r="BR641">
        <v>1</v>
      </c>
      <c r="BT641">
        <v>14</v>
      </c>
    </row>
    <row r="642" spans="2:72" x14ac:dyDescent="0.25">
      <c r="B642" s="22">
        <v>8</v>
      </c>
      <c r="C642" s="23">
        <v>817036</v>
      </c>
      <c r="D642" s="24" t="s">
        <v>675</v>
      </c>
      <c r="E642" s="25">
        <f t="shared" si="281"/>
        <v>100</v>
      </c>
      <c r="F642" s="25">
        <f>Tabela4[[#This Row],[1º ano  LP]]</f>
        <v>100</v>
      </c>
      <c r="G642" s="27">
        <f t="shared" si="282"/>
        <v>6</v>
      </c>
      <c r="H642" s="27">
        <f>Tabela4[[#This Row],[1º ano - APLICADOR LP]]</f>
        <v>6</v>
      </c>
      <c r="I642" s="25">
        <f t="shared" si="283"/>
        <v>104</v>
      </c>
      <c r="J642" s="25">
        <f t="shared" si="284"/>
        <v>104</v>
      </c>
      <c r="K642" s="27">
        <f t="shared" si="285"/>
        <v>6</v>
      </c>
      <c r="L642" s="27">
        <f t="shared" si="286"/>
        <v>6</v>
      </c>
      <c r="M642" s="25">
        <f t="shared" si="287"/>
        <v>101</v>
      </c>
      <c r="N642" s="25">
        <f t="shared" si="288"/>
        <v>101</v>
      </c>
      <c r="O642" s="27">
        <f t="shared" si="289"/>
        <v>6</v>
      </c>
      <c r="P642" s="27">
        <f t="shared" si="290"/>
        <v>6</v>
      </c>
      <c r="Q642" s="25">
        <f t="shared" si="291"/>
        <v>102</v>
      </c>
      <c r="R642" s="25">
        <f t="shared" si="292"/>
        <v>102</v>
      </c>
      <c r="S642" s="25">
        <f t="shared" si="293"/>
        <v>112</v>
      </c>
      <c r="T642" s="25">
        <f t="shared" si="294"/>
        <v>112</v>
      </c>
      <c r="U642" s="25">
        <f t="shared" si="295"/>
        <v>0</v>
      </c>
      <c r="V642" s="25">
        <f t="shared" si="296"/>
        <v>0</v>
      </c>
      <c r="W642" s="25">
        <f t="shared" si="297"/>
        <v>0</v>
      </c>
      <c r="X642" s="25">
        <f t="shared" si="298"/>
        <v>0</v>
      </c>
      <c r="Y642" s="25">
        <f t="shared" si="299"/>
        <v>0</v>
      </c>
      <c r="Z642" s="25">
        <f t="shared" si="300"/>
        <v>0</v>
      </c>
      <c r="AA642" s="25">
        <f t="shared" si="301"/>
        <v>0</v>
      </c>
      <c r="AB642" s="25">
        <f t="shared" si="302"/>
        <v>0</v>
      </c>
      <c r="AC642" s="25">
        <f t="shared" si="303"/>
        <v>0</v>
      </c>
      <c r="AD642" s="25">
        <f t="shared" si="304"/>
        <v>0</v>
      </c>
      <c r="AE642" s="25">
        <f t="shared" si="305"/>
        <v>0</v>
      </c>
      <c r="AF642" s="27">
        <f t="shared" si="306"/>
        <v>0</v>
      </c>
      <c r="AG642" s="27">
        <f t="shared" si="307"/>
        <v>0</v>
      </c>
      <c r="AH642" s="27">
        <f t="shared" si="308"/>
        <v>0</v>
      </c>
      <c r="AI642" s="27">
        <f t="shared" si="309"/>
        <v>0</v>
      </c>
      <c r="AJ642" s="27">
        <f t="shared" si="310"/>
        <v>0</v>
      </c>
      <c r="AK642" s="26">
        <f>SUM(Tabela4[[#This Row],[1º ano  LP]:[Questionário Contextual Estudante]])</f>
        <v>1074</v>
      </c>
      <c r="AM642">
        <f>IFERROR(IF(VLOOKUP(Tabela4[[#This Row],[Designação]],BW:BX,2,0)="SIM",SUM(AR642:AU642)+(4*(SUM(BH642:BK642))),0),0)</f>
        <v>0</v>
      </c>
      <c r="AN642">
        <f>IFERROR(IF(VLOOKUP(Tabela4[[#This Row],[Designação]],BW:BX,2,0)="SIM",SUM(AV642:BC642)+(4*(SUM(BL642:BS642))),0),0)</f>
        <v>0</v>
      </c>
      <c r="AO642">
        <f>IFERROR(VLOOKUP(Tabela4[[#This Row],[Designação]],BW:BX,2,0),0)</f>
        <v>0</v>
      </c>
      <c r="AP642" t="str">
        <f>IF(Tabela4[[#This Row],[Designação]]=AQ642,"SIM","NÃO")</f>
        <v>SIM</v>
      </c>
      <c r="AQ642" s="38">
        <v>817036</v>
      </c>
      <c r="AR642">
        <v>88</v>
      </c>
      <c r="AS642">
        <v>92</v>
      </c>
      <c r="AT642">
        <v>89</v>
      </c>
      <c r="AU642">
        <v>90</v>
      </c>
      <c r="AV642">
        <v>100</v>
      </c>
      <c r="BD642">
        <v>459</v>
      </c>
      <c r="BF642" t="str">
        <f t="shared" si="311"/>
        <v>sim</v>
      </c>
      <c r="BG642" s="38">
        <v>817036</v>
      </c>
      <c r="BH642">
        <v>3</v>
      </c>
      <c r="BI642">
        <v>3</v>
      </c>
      <c r="BJ642">
        <v>3</v>
      </c>
      <c r="BK642">
        <v>3</v>
      </c>
      <c r="BL642">
        <v>3</v>
      </c>
      <c r="BT642">
        <v>15</v>
      </c>
    </row>
    <row r="643" spans="2:72" x14ac:dyDescent="0.25">
      <c r="B643" s="22">
        <v>8</v>
      </c>
      <c r="C643" s="23">
        <v>817037</v>
      </c>
      <c r="D643" s="24" t="s">
        <v>676</v>
      </c>
      <c r="E643" s="25">
        <f t="shared" si="281"/>
        <v>60</v>
      </c>
      <c r="F643" s="25">
        <f>Tabela4[[#This Row],[1º ano  LP]]</f>
        <v>60</v>
      </c>
      <c r="G643" s="27">
        <f t="shared" si="282"/>
        <v>4</v>
      </c>
      <c r="H643" s="27">
        <f>Tabela4[[#This Row],[1º ano - APLICADOR LP]]</f>
        <v>4</v>
      </c>
      <c r="I643" s="25">
        <f t="shared" si="283"/>
        <v>0</v>
      </c>
      <c r="J643" s="25">
        <f t="shared" si="284"/>
        <v>0</v>
      </c>
      <c r="K643" s="27">
        <f t="shared" si="285"/>
        <v>0</v>
      </c>
      <c r="L643" s="27">
        <f t="shared" si="286"/>
        <v>0</v>
      </c>
      <c r="M643" s="25">
        <f t="shared" si="287"/>
        <v>0</v>
      </c>
      <c r="N643" s="25">
        <f t="shared" si="288"/>
        <v>0</v>
      </c>
      <c r="O643" s="27">
        <f t="shared" si="289"/>
        <v>0</v>
      </c>
      <c r="P643" s="27">
        <f t="shared" si="290"/>
        <v>0</v>
      </c>
      <c r="Q643" s="25">
        <f t="shared" si="291"/>
        <v>0</v>
      </c>
      <c r="R643" s="25">
        <f t="shared" si="292"/>
        <v>0</v>
      </c>
      <c r="S643" s="25">
        <f t="shared" si="293"/>
        <v>0</v>
      </c>
      <c r="T643" s="25">
        <f t="shared" si="294"/>
        <v>0</v>
      </c>
      <c r="U643" s="25">
        <f t="shared" si="295"/>
        <v>0</v>
      </c>
      <c r="V643" s="25">
        <f t="shared" si="296"/>
        <v>0</v>
      </c>
      <c r="W643" s="25">
        <f t="shared" si="297"/>
        <v>0</v>
      </c>
      <c r="X643" s="25">
        <f t="shared" si="298"/>
        <v>0</v>
      </c>
      <c r="Y643" s="25">
        <f t="shared" si="299"/>
        <v>0</v>
      </c>
      <c r="Z643" s="25">
        <f t="shared" si="300"/>
        <v>0</v>
      </c>
      <c r="AA643" s="25">
        <f t="shared" si="301"/>
        <v>0</v>
      </c>
      <c r="AB643" s="25">
        <f t="shared" si="302"/>
        <v>0</v>
      </c>
      <c r="AC643" s="25">
        <f t="shared" si="303"/>
        <v>0</v>
      </c>
      <c r="AD643" s="25">
        <f t="shared" si="304"/>
        <v>0</v>
      </c>
      <c r="AE643" s="25">
        <f t="shared" si="305"/>
        <v>0</v>
      </c>
      <c r="AF643" s="27">
        <f t="shared" si="306"/>
        <v>0</v>
      </c>
      <c r="AG643" s="27">
        <f t="shared" si="307"/>
        <v>0</v>
      </c>
      <c r="AH643" s="27">
        <f t="shared" si="308"/>
        <v>0</v>
      </c>
      <c r="AI643" s="27">
        <f t="shared" si="309"/>
        <v>0</v>
      </c>
      <c r="AJ643" s="27">
        <f t="shared" si="310"/>
        <v>0</v>
      </c>
      <c r="AK643" s="26">
        <f>SUM(Tabela4[[#This Row],[1º ano  LP]:[Questionário Contextual Estudante]])</f>
        <v>128</v>
      </c>
      <c r="AM643">
        <f>IFERROR(IF(VLOOKUP(Tabela4[[#This Row],[Designação]],BW:BX,2,0)="SIM",SUM(AR643:AU643)+(4*(SUM(BH643:BK643))),0),0)</f>
        <v>0</v>
      </c>
      <c r="AN643">
        <f>IFERROR(IF(VLOOKUP(Tabela4[[#This Row],[Designação]],BW:BX,2,0)="SIM",SUM(AV643:BC643)+(4*(SUM(BL643:BS643))),0),0)</f>
        <v>0</v>
      </c>
      <c r="AO643">
        <f>IFERROR(VLOOKUP(Tabela4[[#This Row],[Designação]],BW:BX,2,0),0)</f>
        <v>0</v>
      </c>
      <c r="AP643" t="str">
        <f>IF(Tabela4[[#This Row],[Designação]]=AQ643,"SIM","NÃO")</f>
        <v>SIM</v>
      </c>
      <c r="AQ643" s="38">
        <v>817037</v>
      </c>
      <c r="AR643">
        <v>52</v>
      </c>
      <c r="BD643">
        <v>52</v>
      </c>
      <c r="BF643" t="str">
        <f t="shared" si="311"/>
        <v>sim</v>
      </c>
      <c r="BG643" s="38">
        <v>817037</v>
      </c>
      <c r="BH643">
        <v>2</v>
      </c>
      <c r="BT643">
        <v>2</v>
      </c>
    </row>
    <row r="644" spans="2:72" x14ac:dyDescent="0.25">
      <c r="B644" s="22">
        <v>8</v>
      </c>
      <c r="C644" s="23">
        <v>817038</v>
      </c>
      <c r="D644" s="24" t="s">
        <v>677</v>
      </c>
      <c r="E644" s="25">
        <f t="shared" si="281"/>
        <v>62</v>
      </c>
      <c r="F644" s="25">
        <f>Tabela4[[#This Row],[1º ano  LP]]</f>
        <v>62</v>
      </c>
      <c r="G644" s="27">
        <f t="shared" si="282"/>
        <v>4</v>
      </c>
      <c r="H644" s="27">
        <f>Tabela4[[#This Row],[1º ano - APLICADOR LP]]</f>
        <v>4</v>
      </c>
      <c r="I644" s="25">
        <f t="shared" si="283"/>
        <v>64</v>
      </c>
      <c r="J644" s="25">
        <f t="shared" si="284"/>
        <v>64</v>
      </c>
      <c r="K644" s="27">
        <f t="shared" si="285"/>
        <v>4</v>
      </c>
      <c r="L644" s="27">
        <f t="shared" si="286"/>
        <v>4</v>
      </c>
      <c r="M644" s="25">
        <f t="shared" si="287"/>
        <v>100</v>
      </c>
      <c r="N644" s="25">
        <f t="shared" si="288"/>
        <v>100</v>
      </c>
      <c r="O644" s="27">
        <f t="shared" si="289"/>
        <v>6</v>
      </c>
      <c r="P644" s="27">
        <f t="shared" si="290"/>
        <v>6</v>
      </c>
      <c r="Q644" s="25">
        <f t="shared" si="291"/>
        <v>111</v>
      </c>
      <c r="R644" s="25">
        <f t="shared" si="292"/>
        <v>111</v>
      </c>
      <c r="S644" s="25">
        <f t="shared" si="293"/>
        <v>139</v>
      </c>
      <c r="T644" s="25">
        <f t="shared" si="294"/>
        <v>139</v>
      </c>
      <c r="U644" s="25">
        <f t="shared" si="295"/>
        <v>0</v>
      </c>
      <c r="V644" s="25">
        <f t="shared" si="296"/>
        <v>0</v>
      </c>
      <c r="W644" s="25">
        <f t="shared" si="297"/>
        <v>0</v>
      </c>
      <c r="X644" s="25">
        <f t="shared" si="298"/>
        <v>0</v>
      </c>
      <c r="Y644" s="25">
        <f t="shared" si="299"/>
        <v>0</v>
      </c>
      <c r="Z644" s="25">
        <f t="shared" si="300"/>
        <v>0</v>
      </c>
      <c r="AA644" s="25">
        <f t="shared" si="301"/>
        <v>0</v>
      </c>
      <c r="AB644" s="25">
        <f t="shared" si="302"/>
        <v>0</v>
      </c>
      <c r="AC644" s="25">
        <f t="shared" si="303"/>
        <v>0</v>
      </c>
      <c r="AD644" s="25">
        <f t="shared" si="304"/>
        <v>0</v>
      </c>
      <c r="AE644" s="25">
        <f t="shared" si="305"/>
        <v>0</v>
      </c>
      <c r="AF644" s="27">
        <f t="shared" si="306"/>
        <v>0</v>
      </c>
      <c r="AG644" s="27">
        <f t="shared" si="307"/>
        <v>0</v>
      </c>
      <c r="AH644" s="27">
        <f t="shared" si="308"/>
        <v>0</v>
      </c>
      <c r="AI644" s="27">
        <f t="shared" si="309"/>
        <v>0</v>
      </c>
      <c r="AJ644" s="27">
        <f t="shared" si="310"/>
        <v>0</v>
      </c>
      <c r="AK644" s="26">
        <f>SUM(Tabela4[[#This Row],[1º ano  LP]:[Questionário Contextual Estudante]])</f>
        <v>980</v>
      </c>
      <c r="AM644">
        <f>IFERROR(IF(VLOOKUP(Tabela4[[#This Row],[Designação]],BW:BX,2,0)="SIM",SUM(AR644:AU644)+(4*(SUM(BH644:BK644))),0),0)</f>
        <v>0</v>
      </c>
      <c r="AN644">
        <f>IFERROR(IF(VLOOKUP(Tabela4[[#This Row],[Designação]],BW:BX,2,0)="SIM",SUM(AV644:BC644)+(4*(SUM(BL644:BS644))),0),0)</f>
        <v>0</v>
      </c>
      <c r="AO644">
        <f>IFERROR(VLOOKUP(Tabela4[[#This Row],[Designação]],BW:BX,2,0),0)</f>
        <v>0</v>
      </c>
      <c r="AP644" t="str">
        <f>IF(Tabela4[[#This Row],[Designação]]=AQ644,"SIM","NÃO")</f>
        <v>SIM</v>
      </c>
      <c r="AQ644" s="38">
        <v>817038</v>
      </c>
      <c r="AR644">
        <v>54</v>
      </c>
      <c r="AS644">
        <v>56</v>
      </c>
      <c r="AT644">
        <v>88</v>
      </c>
      <c r="AU644">
        <v>99</v>
      </c>
      <c r="AV644">
        <v>123</v>
      </c>
      <c r="BD644">
        <v>420</v>
      </c>
      <c r="BF644" t="str">
        <f t="shared" si="311"/>
        <v>sim</v>
      </c>
      <c r="BG644" s="38">
        <v>817038</v>
      </c>
      <c r="BH644">
        <v>2</v>
      </c>
      <c r="BI644">
        <v>2</v>
      </c>
      <c r="BJ644">
        <v>3</v>
      </c>
      <c r="BK644">
        <v>3</v>
      </c>
      <c r="BL644">
        <v>4</v>
      </c>
      <c r="BT644">
        <v>14</v>
      </c>
    </row>
    <row r="645" spans="2:72" x14ac:dyDescent="0.25">
      <c r="B645" s="22">
        <v>8</v>
      </c>
      <c r="C645" s="23">
        <v>817039</v>
      </c>
      <c r="D645" s="24" t="s">
        <v>678</v>
      </c>
      <c r="E645" s="25">
        <f t="shared" si="281"/>
        <v>66</v>
      </c>
      <c r="F645" s="25">
        <f>Tabela4[[#This Row],[1º ano  LP]]</f>
        <v>66</v>
      </c>
      <c r="G645" s="27">
        <f t="shared" si="282"/>
        <v>4</v>
      </c>
      <c r="H645" s="27">
        <f>Tabela4[[#This Row],[1º ano - APLICADOR LP]]</f>
        <v>4</v>
      </c>
      <c r="I645" s="25">
        <f t="shared" si="283"/>
        <v>103</v>
      </c>
      <c r="J645" s="25">
        <f t="shared" si="284"/>
        <v>103</v>
      </c>
      <c r="K645" s="27">
        <f t="shared" si="285"/>
        <v>6</v>
      </c>
      <c r="L645" s="27">
        <f t="shared" si="286"/>
        <v>6</v>
      </c>
      <c r="M645" s="25">
        <f t="shared" si="287"/>
        <v>140</v>
      </c>
      <c r="N645" s="25">
        <f t="shared" si="288"/>
        <v>140</v>
      </c>
      <c r="O645" s="27">
        <f t="shared" si="289"/>
        <v>8</v>
      </c>
      <c r="P645" s="27">
        <f t="shared" si="290"/>
        <v>8</v>
      </c>
      <c r="Q645" s="25">
        <f t="shared" si="291"/>
        <v>73</v>
      </c>
      <c r="R645" s="25">
        <f t="shared" si="292"/>
        <v>73</v>
      </c>
      <c r="S645" s="25">
        <f t="shared" si="293"/>
        <v>76</v>
      </c>
      <c r="T645" s="25">
        <f t="shared" si="294"/>
        <v>76</v>
      </c>
      <c r="U645" s="25">
        <f t="shared" si="295"/>
        <v>80</v>
      </c>
      <c r="V645" s="25">
        <f t="shared" si="296"/>
        <v>80</v>
      </c>
      <c r="W645" s="25">
        <f t="shared" si="297"/>
        <v>0</v>
      </c>
      <c r="X645" s="25">
        <f t="shared" si="298"/>
        <v>0</v>
      </c>
      <c r="Y645" s="25">
        <f t="shared" si="299"/>
        <v>0</v>
      </c>
      <c r="Z645" s="25">
        <f t="shared" si="300"/>
        <v>0</v>
      </c>
      <c r="AA645" s="25">
        <f t="shared" si="301"/>
        <v>0</v>
      </c>
      <c r="AB645" s="25">
        <f t="shared" si="302"/>
        <v>0</v>
      </c>
      <c r="AC645" s="25">
        <f t="shared" si="303"/>
        <v>0</v>
      </c>
      <c r="AD645" s="25">
        <f t="shared" si="304"/>
        <v>0</v>
      </c>
      <c r="AE645" s="25">
        <f t="shared" si="305"/>
        <v>0</v>
      </c>
      <c r="AF645" s="27">
        <f t="shared" si="306"/>
        <v>0</v>
      </c>
      <c r="AG645" s="27">
        <f t="shared" si="307"/>
        <v>0</v>
      </c>
      <c r="AH645" s="27">
        <f t="shared" si="308"/>
        <v>0</v>
      </c>
      <c r="AI645" s="27">
        <f t="shared" si="309"/>
        <v>0</v>
      </c>
      <c r="AJ645" s="27">
        <f t="shared" si="310"/>
        <v>0</v>
      </c>
      <c r="AK645" s="26">
        <f>SUM(Tabela4[[#This Row],[1º ano  LP]:[Questionário Contextual Estudante]])</f>
        <v>1112</v>
      </c>
      <c r="AM645">
        <f>IFERROR(IF(VLOOKUP(Tabela4[[#This Row],[Designação]],BW:BX,2,0)="SIM",SUM(AR645:AU645)+(4*(SUM(BH645:BK645))),0),0)</f>
        <v>0</v>
      </c>
      <c r="AN645">
        <f>IFERROR(IF(VLOOKUP(Tabela4[[#This Row],[Designação]],BW:BX,2,0)="SIM",SUM(AV645:BC645)+(4*(SUM(BL645:BS645))),0),0)</f>
        <v>0</v>
      </c>
      <c r="AO645">
        <f>IFERROR(VLOOKUP(Tabela4[[#This Row],[Designação]],BW:BX,2,0),0)</f>
        <v>0</v>
      </c>
      <c r="AP645" t="str">
        <f>IF(Tabela4[[#This Row],[Designação]]=AQ645,"SIM","NÃO")</f>
        <v>SIM</v>
      </c>
      <c r="AQ645" s="38">
        <v>817039</v>
      </c>
      <c r="AR645">
        <v>58</v>
      </c>
      <c r="AS645">
        <v>91</v>
      </c>
      <c r="AT645">
        <v>124</v>
      </c>
      <c r="AU645">
        <v>65</v>
      </c>
      <c r="AV645">
        <v>68</v>
      </c>
      <c r="AW645">
        <v>72</v>
      </c>
      <c r="BD645">
        <v>478</v>
      </c>
      <c r="BF645" t="str">
        <f t="shared" si="311"/>
        <v>sim</v>
      </c>
      <c r="BG645" s="38">
        <v>817039</v>
      </c>
      <c r="BH645">
        <v>2</v>
      </c>
      <c r="BI645">
        <v>3</v>
      </c>
      <c r="BJ645">
        <v>4</v>
      </c>
      <c r="BK645">
        <v>2</v>
      </c>
      <c r="BL645">
        <v>2</v>
      </c>
      <c r="BM645">
        <v>2</v>
      </c>
      <c r="BT645">
        <v>15</v>
      </c>
    </row>
    <row r="646" spans="2:72" x14ac:dyDescent="0.25">
      <c r="B646" s="22">
        <v>8</v>
      </c>
      <c r="C646" s="23">
        <v>817040</v>
      </c>
      <c r="D646" s="24" t="s">
        <v>679</v>
      </c>
      <c r="E646" s="25">
        <f t="shared" si="281"/>
        <v>152</v>
      </c>
      <c r="F646" s="25">
        <f>Tabela4[[#This Row],[1º ano  LP]]</f>
        <v>152</v>
      </c>
      <c r="G646" s="27">
        <f t="shared" si="282"/>
        <v>10</v>
      </c>
      <c r="H646" s="27">
        <f>Tabela4[[#This Row],[1º ano - APLICADOR LP]]</f>
        <v>10</v>
      </c>
      <c r="I646" s="25">
        <f t="shared" si="283"/>
        <v>106</v>
      </c>
      <c r="J646" s="25">
        <f t="shared" si="284"/>
        <v>106</v>
      </c>
      <c r="K646" s="27">
        <f t="shared" si="285"/>
        <v>6</v>
      </c>
      <c r="L646" s="27">
        <f t="shared" si="286"/>
        <v>6</v>
      </c>
      <c r="M646" s="25">
        <f t="shared" si="287"/>
        <v>0</v>
      </c>
      <c r="N646" s="25">
        <f t="shared" si="288"/>
        <v>0</v>
      </c>
      <c r="O646" s="27">
        <f t="shared" si="289"/>
        <v>0</v>
      </c>
      <c r="P646" s="27">
        <f t="shared" si="290"/>
        <v>0</v>
      </c>
      <c r="Q646" s="25">
        <f t="shared" si="291"/>
        <v>0</v>
      </c>
      <c r="R646" s="25">
        <f t="shared" si="292"/>
        <v>0</v>
      </c>
      <c r="S646" s="25">
        <f t="shared" si="293"/>
        <v>0</v>
      </c>
      <c r="T646" s="25">
        <f t="shared" si="294"/>
        <v>0</v>
      </c>
      <c r="U646" s="25">
        <f t="shared" si="295"/>
        <v>0</v>
      </c>
      <c r="V646" s="25">
        <f t="shared" si="296"/>
        <v>0</v>
      </c>
      <c r="W646" s="25">
        <f t="shared" si="297"/>
        <v>0</v>
      </c>
      <c r="X646" s="25">
        <f t="shared" si="298"/>
        <v>0</v>
      </c>
      <c r="Y646" s="25">
        <f t="shared" si="299"/>
        <v>0</v>
      </c>
      <c r="Z646" s="25">
        <f t="shared" si="300"/>
        <v>0</v>
      </c>
      <c r="AA646" s="25">
        <f t="shared" si="301"/>
        <v>0</v>
      </c>
      <c r="AB646" s="25">
        <f t="shared" si="302"/>
        <v>0</v>
      </c>
      <c r="AC646" s="25">
        <f t="shared" si="303"/>
        <v>0</v>
      </c>
      <c r="AD646" s="25">
        <f t="shared" si="304"/>
        <v>0</v>
      </c>
      <c r="AE646" s="25">
        <f t="shared" si="305"/>
        <v>0</v>
      </c>
      <c r="AF646" s="27">
        <f t="shared" si="306"/>
        <v>0</v>
      </c>
      <c r="AG646" s="27">
        <f t="shared" si="307"/>
        <v>0</v>
      </c>
      <c r="AH646" s="27">
        <f t="shared" si="308"/>
        <v>0</v>
      </c>
      <c r="AI646" s="27">
        <f t="shared" si="309"/>
        <v>0</v>
      </c>
      <c r="AJ646" s="27">
        <f t="shared" si="310"/>
        <v>0</v>
      </c>
      <c r="AK646" s="26">
        <f>SUM(Tabela4[[#This Row],[1º ano  LP]:[Questionário Contextual Estudante]])</f>
        <v>548</v>
      </c>
      <c r="AM646">
        <f>IFERROR(IF(VLOOKUP(Tabela4[[#This Row],[Designação]],BW:BX,2,0)="SIM",SUM(AR646:AU646)+(4*(SUM(BH646:BK646))),0),0)</f>
        <v>0</v>
      </c>
      <c r="AN646">
        <f>IFERROR(IF(VLOOKUP(Tabela4[[#This Row],[Designação]],BW:BX,2,0)="SIM",SUM(AV646:BC646)+(4*(SUM(BL646:BS646))),0),0)</f>
        <v>0</v>
      </c>
      <c r="AO646">
        <f>IFERROR(VLOOKUP(Tabela4[[#This Row],[Designação]],BW:BX,2,0),0)</f>
        <v>0</v>
      </c>
      <c r="AP646" t="str">
        <f>IF(Tabela4[[#This Row],[Designação]]=AQ646,"SIM","NÃO")</f>
        <v>SIM</v>
      </c>
      <c r="AQ646" s="38">
        <v>817040</v>
      </c>
      <c r="AR646">
        <v>132</v>
      </c>
      <c r="AS646">
        <v>94</v>
      </c>
      <c r="BD646">
        <v>226</v>
      </c>
      <c r="BF646" t="str">
        <f t="shared" si="311"/>
        <v>sim</v>
      </c>
      <c r="BG646" s="38">
        <v>817040</v>
      </c>
      <c r="BH646">
        <v>5</v>
      </c>
      <c r="BI646">
        <v>3</v>
      </c>
      <c r="BT646">
        <v>8</v>
      </c>
    </row>
    <row r="647" spans="2:72" x14ac:dyDescent="0.25">
      <c r="B647" s="22">
        <v>8</v>
      </c>
      <c r="C647" s="23">
        <v>817041</v>
      </c>
      <c r="D647" s="24" t="s">
        <v>680</v>
      </c>
      <c r="E647" s="25">
        <f t="shared" si="281"/>
        <v>0</v>
      </c>
      <c r="F647" s="25">
        <f>Tabela4[[#This Row],[1º ano  LP]]</f>
        <v>0</v>
      </c>
      <c r="G647" s="27">
        <f t="shared" si="282"/>
        <v>0</v>
      </c>
      <c r="H647" s="27">
        <f>Tabela4[[#This Row],[1º ano - APLICADOR LP]]</f>
        <v>0</v>
      </c>
      <c r="I647" s="25">
        <f t="shared" si="283"/>
        <v>0</v>
      </c>
      <c r="J647" s="25">
        <f t="shared" si="284"/>
        <v>0</v>
      </c>
      <c r="K647" s="27">
        <f t="shared" si="285"/>
        <v>0</v>
      </c>
      <c r="L647" s="27">
        <f t="shared" si="286"/>
        <v>0</v>
      </c>
      <c r="M647" s="25">
        <f t="shared" si="287"/>
        <v>0</v>
      </c>
      <c r="N647" s="25">
        <f t="shared" si="288"/>
        <v>0</v>
      </c>
      <c r="O647" s="27">
        <f t="shared" si="289"/>
        <v>0</v>
      </c>
      <c r="P647" s="27">
        <f t="shared" si="290"/>
        <v>0</v>
      </c>
      <c r="Q647" s="25">
        <f t="shared" si="291"/>
        <v>0</v>
      </c>
      <c r="R647" s="25">
        <f t="shared" si="292"/>
        <v>0</v>
      </c>
      <c r="S647" s="25">
        <f t="shared" si="293"/>
        <v>0</v>
      </c>
      <c r="T647" s="25">
        <f t="shared" si="294"/>
        <v>0</v>
      </c>
      <c r="U647" s="25">
        <f t="shared" si="295"/>
        <v>333</v>
      </c>
      <c r="V647" s="25">
        <f t="shared" si="296"/>
        <v>333</v>
      </c>
      <c r="W647" s="25">
        <f t="shared" si="297"/>
        <v>241</v>
      </c>
      <c r="X647" s="25">
        <f t="shared" si="298"/>
        <v>241</v>
      </c>
      <c r="Y647" s="25">
        <f t="shared" si="299"/>
        <v>265</v>
      </c>
      <c r="Z647" s="25">
        <f t="shared" si="300"/>
        <v>265</v>
      </c>
      <c r="AA647" s="25">
        <f t="shared" si="301"/>
        <v>194</v>
      </c>
      <c r="AB647" s="25">
        <f t="shared" si="302"/>
        <v>194</v>
      </c>
      <c r="AC647" s="25">
        <f t="shared" si="303"/>
        <v>0</v>
      </c>
      <c r="AD647" s="25">
        <f t="shared" si="304"/>
        <v>0</v>
      </c>
      <c r="AE647" s="25">
        <f t="shared" si="305"/>
        <v>61</v>
      </c>
      <c r="AF647" s="27">
        <f t="shared" si="306"/>
        <v>61</v>
      </c>
      <c r="AG647" s="27">
        <f t="shared" si="307"/>
        <v>0</v>
      </c>
      <c r="AH647" s="27">
        <f t="shared" si="308"/>
        <v>0</v>
      </c>
      <c r="AI647" s="27">
        <f t="shared" si="309"/>
        <v>0</v>
      </c>
      <c r="AJ647" s="27">
        <f t="shared" si="310"/>
        <v>1094</v>
      </c>
      <c r="AK647" s="26">
        <f>SUM(Tabela4[[#This Row],[1º ano  LP]:[Questionário Contextual Estudante]])</f>
        <v>3282</v>
      </c>
      <c r="AM647">
        <f>IFERROR(IF(VLOOKUP(Tabela4[[#This Row],[Designação]],BW:BX,2,0)="SIM",SUM(AR647:AU647)+(4*(SUM(BH647:BK647))),0),0)</f>
        <v>0</v>
      </c>
      <c r="AN647">
        <f>IFERROR(IF(VLOOKUP(Tabela4[[#This Row],[Designação]],BW:BX,2,0)="SIM",SUM(AV647:BC647)+(4*(SUM(BL647:BS647))),0),0)</f>
        <v>1094</v>
      </c>
      <c r="AO647" t="str">
        <f>IFERROR(VLOOKUP(Tabela4[[#This Row],[Designação]],BW:BX,2,0),0)</f>
        <v>SIM</v>
      </c>
      <c r="AP647" t="str">
        <f>IF(Tabela4[[#This Row],[Designação]]=AQ647,"SIM","NÃO")</f>
        <v>SIM</v>
      </c>
      <c r="AQ647" s="38">
        <v>817041</v>
      </c>
      <c r="AW647">
        <v>297</v>
      </c>
      <c r="AX647">
        <v>217</v>
      </c>
      <c r="AY647">
        <v>241</v>
      </c>
      <c r="AZ647">
        <v>174</v>
      </c>
      <c r="BB647">
        <v>53</v>
      </c>
      <c r="BD647">
        <v>982</v>
      </c>
      <c r="BF647" t="str">
        <f t="shared" si="311"/>
        <v>sim</v>
      </c>
      <c r="BG647" s="38">
        <v>817041</v>
      </c>
      <c r="BM647">
        <v>9</v>
      </c>
      <c r="BN647">
        <v>6</v>
      </c>
      <c r="BO647">
        <v>6</v>
      </c>
      <c r="BP647">
        <v>5</v>
      </c>
      <c r="BR647">
        <v>2</v>
      </c>
      <c r="BT647">
        <v>28</v>
      </c>
    </row>
    <row r="648" spans="2:72" x14ac:dyDescent="0.25">
      <c r="B648" s="22">
        <v>8</v>
      </c>
      <c r="C648" s="23">
        <v>817042</v>
      </c>
      <c r="D648" s="24" t="s">
        <v>681</v>
      </c>
      <c r="E648" s="25">
        <f t="shared" si="281"/>
        <v>0</v>
      </c>
      <c r="F648" s="25">
        <f>Tabela4[[#This Row],[1º ano  LP]]</f>
        <v>0</v>
      </c>
      <c r="G648" s="27">
        <f t="shared" si="282"/>
        <v>0</v>
      </c>
      <c r="H648" s="27">
        <f>Tabela4[[#This Row],[1º ano - APLICADOR LP]]</f>
        <v>0</v>
      </c>
      <c r="I648" s="25">
        <f t="shared" si="283"/>
        <v>0</v>
      </c>
      <c r="J648" s="25">
        <f t="shared" si="284"/>
        <v>0</v>
      </c>
      <c r="K648" s="27">
        <f t="shared" si="285"/>
        <v>0</v>
      </c>
      <c r="L648" s="27">
        <f t="shared" si="286"/>
        <v>0</v>
      </c>
      <c r="M648" s="25">
        <f t="shared" si="287"/>
        <v>0</v>
      </c>
      <c r="N648" s="25">
        <f t="shared" si="288"/>
        <v>0</v>
      </c>
      <c r="O648" s="27">
        <f t="shared" si="289"/>
        <v>0</v>
      </c>
      <c r="P648" s="27">
        <f t="shared" si="290"/>
        <v>0</v>
      </c>
      <c r="Q648" s="25">
        <f t="shared" si="291"/>
        <v>0</v>
      </c>
      <c r="R648" s="25">
        <f t="shared" si="292"/>
        <v>0</v>
      </c>
      <c r="S648" s="25">
        <f t="shared" si="293"/>
        <v>0</v>
      </c>
      <c r="T648" s="25">
        <f t="shared" si="294"/>
        <v>0</v>
      </c>
      <c r="U648" s="25">
        <f t="shared" si="295"/>
        <v>154</v>
      </c>
      <c r="V648" s="25">
        <f t="shared" si="296"/>
        <v>154</v>
      </c>
      <c r="W648" s="25">
        <f t="shared" si="297"/>
        <v>210</v>
      </c>
      <c r="X648" s="25">
        <f t="shared" si="298"/>
        <v>210</v>
      </c>
      <c r="Y648" s="25">
        <f t="shared" si="299"/>
        <v>88</v>
      </c>
      <c r="Z648" s="25">
        <f t="shared" si="300"/>
        <v>88</v>
      </c>
      <c r="AA648" s="25">
        <f t="shared" si="301"/>
        <v>165</v>
      </c>
      <c r="AB648" s="25">
        <f t="shared" si="302"/>
        <v>165</v>
      </c>
      <c r="AC648" s="25">
        <f t="shared" si="303"/>
        <v>25</v>
      </c>
      <c r="AD648" s="25">
        <f t="shared" si="304"/>
        <v>25</v>
      </c>
      <c r="AE648" s="25">
        <f t="shared" si="305"/>
        <v>38</v>
      </c>
      <c r="AF648" s="27">
        <f t="shared" si="306"/>
        <v>38</v>
      </c>
      <c r="AG648" s="27">
        <f t="shared" si="307"/>
        <v>0</v>
      </c>
      <c r="AH648" s="27">
        <f t="shared" si="308"/>
        <v>0</v>
      </c>
      <c r="AI648" s="27">
        <f t="shared" si="309"/>
        <v>0</v>
      </c>
      <c r="AJ648" s="27">
        <f t="shared" si="310"/>
        <v>0</v>
      </c>
      <c r="AK648" s="26">
        <f>SUM(Tabela4[[#This Row],[1º ano  LP]:[Questionário Contextual Estudante]])</f>
        <v>1360</v>
      </c>
      <c r="AM648">
        <f>IFERROR(IF(VLOOKUP(Tabela4[[#This Row],[Designação]],BW:BX,2,0)="SIM",SUM(AR648:AU648)+(4*(SUM(BH648:BK648))),0),0)</f>
        <v>0</v>
      </c>
      <c r="AN648">
        <f>IFERROR(IF(VLOOKUP(Tabela4[[#This Row],[Designação]],BW:BX,2,0)="SIM",SUM(AV648:BC648)+(4*(SUM(BL648:BS648))),0),0)</f>
        <v>0</v>
      </c>
      <c r="AO648">
        <f>IFERROR(VLOOKUP(Tabela4[[#This Row],[Designação]],BW:BX,2,0),0)</f>
        <v>0</v>
      </c>
      <c r="AP648" t="str">
        <f>IF(Tabela4[[#This Row],[Designação]]=AQ648,"SIM","NÃO")</f>
        <v>SIM</v>
      </c>
      <c r="AQ648" s="38">
        <v>817042</v>
      </c>
      <c r="AW648">
        <v>138</v>
      </c>
      <c r="AX648">
        <v>190</v>
      </c>
      <c r="AY648">
        <v>80</v>
      </c>
      <c r="AZ648">
        <v>149</v>
      </c>
      <c r="BA648">
        <v>21</v>
      </c>
      <c r="BB648">
        <v>34</v>
      </c>
      <c r="BD648">
        <v>612</v>
      </c>
      <c r="BF648" t="str">
        <f t="shared" si="311"/>
        <v>sim</v>
      </c>
      <c r="BG648" s="38">
        <v>817042</v>
      </c>
      <c r="BM648">
        <v>4</v>
      </c>
      <c r="BN648">
        <v>5</v>
      </c>
      <c r="BO648">
        <v>2</v>
      </c>
      <c r="BP648">
        <v>4</v>
      </c>
      <c r="BQ648">
        <v>1</v>
      </c>
      <c r="BR648">
        <v>1</v>
      </c>
      <c r="BT648">
        <v>17</v>
      </c>
    </row>
    <row r="649" spans="2:72" x14ac:dyDescent="0.25">
      <c r="B649" s="22">
        <v>8</v>
      </c>
      <c r="C649" s="23">
        <v>817043</v>
      </c>
      <c r="D649" s="24" t="s">
        <v>682</v>
      </c>
      <c r="E649" s="25">
        <f t="shared" ref="E649:E712" si="312">AR649+(4*BH649)</f>
        <v>0</v>
      </c>
      <c r="F649" s="25">
        <f>Tabela4[[#This Row],[1º ano  LP]]</f>
        <v>0</v>
      </c>
      <c r="G649" s="27">
        <f t="shared" ref="G649:G712" si="313">BH649*2</f>
        <v>0</v>
      </c>
      <c r="H649" s="27">
        <f>Tabela4[[#This Row],[1º ano - APLICADOR LP]]</f>
        <v>0</v>
      </c>
      <c r="I649" s="25">
        <f t="shared" ref="I649:I712" si="314">AS649+(4*BI649)</f>
        <v>0</v>
      </c>
      <c r="J649" s="25">
        <f t="shared" ref="J649:J712" si="315">I649</f>
        <v>0</v>
      </c>
      <c r="K649" s="27">
        <f t="shared" ref="K649:K712" si="316">BI649*2</f>
        <v>0</v>
      </c>
      <c r="L649" s="27">
        <f t="shared" ref="L649:L712" si="317">K649</f>
        <v>0</v>
      </c>
      <c r="M649" s="25">
        <f t="shared" ref="M649:M712" si="318">AT649+(4*BJ649)</f>
        <v>0</v>
      </c>
      <c r="N649" s="25">
        <f t="shared" ref="N649:N712" si="319">M649</f>
        <v>0</v>
      </c>
      <c r="O649" s="27">
        <f t="shared" ref="O649:O712" si="320">BJ649*2</f>
        <v>0</v>
      </c>
      <c r="P649" s="27">
        <f t="shared" ref="P649:P712" si="321">O649</f>
        <v>0</v>
      </c>
      <c r="Q649" s="25">
        <f t="shared" ref="Q649:Q712" si="322">AU649+(4*BK649)</f>
        <v>0</v>
      </c>
      <c r="R649" s="25">
        <f t="shared" ref="R649:R712" si="323">Q649</f>
        <v>0</v>
      </c>
      <c r="S649" s="25">
        <f t="shared" ref="S649:S712" si="324">AV649+(4*BL649)</f>
        <v>0</v>
      </c>
      <c r="T649" s="25">
        <f t="shared" ref="T649:T712" si="325">S649</f>
        <v>0</v>
      </c>
      <c r="U649" s="25">
        <f t="shared" ref="U649:U712" si="326">AW649+(4*BM649)</f>
        <v>110</v>
      </c>
      <c r="V649" s="25">
        <f t="shared" ref="V649:V712" si="327">U649</f>
        <v>110</v>
      </c>
      <c r="W649" s="25">
        <f t="shared" ref="W649:W712" si="328">AX649+(4*BN649)</f>
        <v>116</v>
      </c>
      <c r="X649" s="25">
        <f t="shared" ref="X649:X712" si="329">W649</f>
        <v>116</v>
      </c>
      <c r="Y649" s="25">
        <f t="shared" ref="Y649:Y712" si="330">AY649+(4*BO649)</f>
        <v>93</v>
      </c>
      <c r="Z649" s="25">
        <f t="shared" ref="Z649:Z712" si="331">Y649</f>
        <v>93</v>
      </c>
      <c r="AA649" s="25">
        <f t="shared" ref="AA649:AA712" si="332">AZ649+(4*BP649)</f>
        <v>84</v>
      </c>
      <c r="AB649" s="25">
        <f t="shared" ref="AB649:AB712" si="333">AA649</f>
        <v>84</v>
      </c>
      <c r="AC649" s="25">
        <f t="shared" ref="AC649:AC712" si="334">BA649+(4*BQ649)</f>
        <v>0</v>
      </c>
      <c r="AD649" s="25">
        <f t="shared" ref="AD649:AD712" si="335">AC649</f>
        <v>0</v>
      </c>
      <c r="AE649" s="25">
        <f t="shared" ref="AE649:AE712" si="336">BB649+(4*BR649)</f>
        <v>25</v>
      </c>
      <c r="AF649" s="27">
        <f t="shared" ref="AF649:AF712" si="337">AE649</f>
        <v>25</v>
      </c>
      <c r="AG649" s="27">
        <f t="shared" ref="AG649:AG712" si="338">BC649+(4*BS649)</f>
        <v>30</v>
      </c>
      <c r="AH649" s="27">
        <f t="shared" ref="AH649:AH712" si="339">AG649</f>
        <v>30</v>
      </c>
      <c r="AI649" s="27">
        <f t="shared" ref="AI649:AI712" si="340">AM649</f>
        <v>0</v>
      </c>
      <c r="AJ649" s="27">
        <f t="shared" ref="AJ649:AJ712" si="341">AN649</f>
        <v>0</v>
      </c>
      <c r="AK649" s="26">
        <f>SUM(Tabela4[[#This Row],[1º ano  LP]:[Questionário Contextual Estudante]])</f>
        <v>916</v>
      </c>
      <c r="AM649">
        <f>IFERROR(IF(VLOOKUP(Tabela4[[#This Row],[Designação]],BW:BX,2,0)="SIM",SUM(AR649:AU649)+(4*(SUM(BH649:BK649))),0),0)</f>
        <v>0</v>
      </c>
      <c r="AN649">
        <f>IFERROR(IF(VLOOKUP(Tabela4[[#This Row],[Designação]],BW:BX,2,0)="SIM",SUM(AV649:BC649)+(4*(SUM(BL649:BS649))),0),0)</f>
        <v>0</v>
      </c>
      <c r="AO649">
        <f>IFERROR(VLOOKUP(Tabela4[[#This Row],[Designação]],BW:BX,2,0),0)</f>
        <v>0</v>
      </c>
      <c r="AP649" t="str">
        <f>IF(Tabela4[[#This Row],[Designação]]=AQ649,"SIM","NÃO")</f>
        <v>SIM</v>
      </c>
      <c r="AQ649" s="38">
        <v>817043</v>
      </c>
      <c r="AW649">
        <v>98</v>
      </c>
      <c r="AX649">
        <v>104</v>
      </c>
      <c r="AY649">
        <v>85</v>
      </c>
      <c r="AZ649">
        <v>76</v>
      </c>
      <c r="BB649">
        <v>21</v>
      </c>
      <c r="BC649">
        <v>26</v>
      </c>
      <c r="BD649">
        <v>410</v>
      </c>
      <c r="BF649" t="str">
        <f t="shared" ref="BF649:BF712" si="342">IF(AQ649=BG649,"sim","não")</f>
        <v>sim</v>
      </c>
      <c r="BG649" s="38">
        <v>817043</v>
      </c>
      <c r="BM649">
        <v>3</v>
      </c>
      <c r="BN649">
        <v>3</v>
      </c>
      <c r="BO649">
        <v>2</v>
      </c>
      <c r="BP649">
        <v>2</v>
      </c>
      <c r="BR649">
        <v>1</v>
      </c>
      <c r="BS649">
        <v>1</v>
      </c>
      <c r="BT649">
        <v>12</v>
      </c>
    </row>
    <row r="650" spans="2:72" x14ac:dyDescent="0.25">
      <c r="B650" s="22">
        <v>8</v>
      </c>
      <c r="C650" s="23">
        <v>817044</v>
      </c>
      <c r="D650" s="24" t="s">
        <v>683</v>
      </c>
      <c r="E650" s="25">
        <f t="shared" si="312"/>
        <v>99</v>
      </c>
      <c r="F650" s="25">
        <f>Tabela4[[#This Row],[1º ano  LP]]</f>
        <v>99</v>
      </c>
      <c r="G650" s="27">
        <f t="shared" si="313"/>
        <v>6</v>
      </c>
      <c r="H650" s="27">
        <f>Tabela4[[#This Row],[1º ano - APLICADOR LP]]</f>
        <v>6</v>
      </c>
      <c r="I650" s="25">
        <f t="shared" si="314"/>
        <v>100</v>
      </c>
      <c r="J650" s="25">
        <f t="shared" si="315"/>
        <v>100</v>
      </c>
      <c r="K650" s="27">
        <f t="shared" si="316"/>
        <v>6</v>
      </c>
      <c r="L650" s="27">
        <f t="shared" si="317"/>
        <v>6</v>
      </c>
      <c r="M650" s="25">
        <f t="shared" si="318"/>
        <v>112</v>
      </c>
      <c r="N650" s="25">
        <f t="shared" si="319"/>
        <v>112</v>
      </c>
      <c r="O650" s="27">
        <f t="shared" si="320"/>
        <v>6</v>
      </c>
      <c r="P650" s="27">
        <f t="shared" si="321"/>
        <v>6</v>
      </c>
      <c r="Q650" s="25">
        <f t="shared" si="322"/>
        <v>110</v>
      </c>
      <c r="R650" s="25">
        <f t="shared" si="323"/>
        <v>110</v>
      </c>
      <c r="S650" s="25">
        <f t="shared" si="324"/>
        <v>120</v>
      </c>
      <c r="T650" s="25">
        <f t="shared" si="325"/>
        <v>120</v>
      </c>
      <c r="U650" s="25">
        <f t="shared" si="326"/>
        <v>0</v>
      </c>
      <c r="V650" s="25">
        <f t="shared" si="327"/>
        <v>0</v>
      </c>
      <c r="W650" s="25">
        <f t="shared" si="328"/>
        <v>0</v>
      </c>
      <c r="X650" s="25">
        <f t="shared" si="329"/>
        <v>0</v>
      </c>
      <c r="Y650" s="25">
        <f t="shared" si="330"/>
        <v>0</v>
      </c>
      <c r="Z650" s="25">
        <f t="shared" si="331"/>
        <v>0</v>
      </c>
      <c r="AA650" s="25">
        <f t="shared" si="332"/>
        <v>0</v>
      </c>
      <c r="AB650" s="25">
        <f t="shared" si="333"/>
        <v>0</v>
      </c>
      <c r="AC650" s="25">
        <f t="shared" si="334"/>
        <v>0</v>
      </c>
      <c r="AD650" s="25">
        <f t="shared" si="335"/>
        <v>0</v>
      </c>
      <c r="AE650" s="25">
        <f t="shared" si="336"/>
        <v>0</v>
      </c>
      <c r="AF650" s="27">
        <f t="shared" si="337"/>
        <v>0</v>
      </c>
      <c r="AG650" s="27">
        <f t="shared" si="338"/>
        <v>0</v>
      </c>
      <c r="AH650" s="27">
        <f t="shared" si="339"/>
        <v>0</v>
      </c>
      <c r="AI650" s="27">
        <f t="shared" si="340"/>
        <v>0</v>
      </c>
      <c r="AJ650" s="27">
        <f t="shared" si="341"/>
        <v>0</v>
      </c>
      <c r="AK650" s="26">
        <f>SUM(Tabela4[[#This Row],[1º ano  LP]:[Questionário Contextual Estudante]])</f>
        <v>1118</v>
      </c>
      <c r="AM650">
        <f>IFERROR(IF(VLOOKUP(Tabela4[[#This Row],[Designação]],BW:BX,2,0)="SIM",SUM(AR650:AU650)+(4*(SUM(BH650:BK650))),0),0)</f>
        <v>0</v>
      </c>
      <c r="AN650">
        <f>IFERROR(IF(VLOOKUP(Tabela4[[#This Row],[Designação]],BW:BX,2,0)="SIM",SUM(AV650:BC650)+(4*(SUM(BL650:BS650))),0),0)</f>
        <v>0</v>
      </c>
      <c r="AO650">
        <f>IFERROR(VLOOKUP(Tabela4[[#This Row],[Designação]],BW:BX,2,0),0)</f>
        <v>0</v>
      </c>
      <c r="AP650" t="str">
        <f>IF(Tabela4[[#This Row],[Designação]]=AQ650,"SIM","NÃO")</f>
        <v>SIM</v>
      </c>
      <c r="AQ650" s="38">
        <v>817044</v>
      </c>
      <c r="AR650">
        <v>87</v>
      </c>
      <c r="AS650">
        <v>88</v>
      </c>
      <c r="AT650">
        <v>100</v>
      </c>
      <c r="AU650">
        <v>98</v>
      </c>
      <c r="AV650">
        <v>108</v>
      </c>
      <c r="BD650">
        <v>481</v>
      </c>
      <c r="BF650" t="str">
        <f t="shared" si="342"/>
        <v>sim</v>
      </c>
      <c r="BG650" s="38">
        <v>817044</v>
      </c>
      <c r="BH650">
        <v>3</v>
      </c>
      <c r="BI650">
        <v>3</v>
      </c>
      <c r="BJ650">
        <v>3</v>
      </c>
      <c r="BK650">
        <v>3</v>
      </c>
      <c r="BL650">
        <v>3</v>
      </c>
      <c r="BT650">
        <v>15</v>
      </c>
    </row>
    <row r="651" spans="2:72" x14ac:dyDescent="0.25">
      <c r="B651" s="22">
        <v>8</v>
      </c>
      <c r="C651" s="23">
        <v>817045</v>
      </c>
      <c r="D651" s="24" t="s">
        <v>684</v>
      </c>
      <c r="E651" s="25">
        <f t="shared" si="312"/>
        <v>67</v>
      </c>
      <c r="F651" s="25">
        <f>Tabela4[[#This Row],[1º ano  LP]]</f>
        <v>67</v>
      </c>
      <c r="G651" s="27">
        <f t="shared" si="313"/>
        <v>4</v>
      </c>
      <c r="H651" s="27">
        <f>Tabela4[[#This Row],[1º ano - APLICADOR LP]]</f>
        <v>4</v>
      </c>
      <c r="I651" s="25">
        <f t="shared" si="314"/>
        <v>69</v>
      </c>
      <c r="J651" s="25">
        <f t="shared" si="315"/>
        <v>69</v>
      </c>
      <c r="K651" s="27">
        <f t="shared" si="316"/>
        <v>4</v>
      </c>
      <c r="L651" s="27">
        <f t="shared" si="317"/>
        <v>4</v>
      </c>
      <c r="M651" s="25">
        <f t="shared" si="318"/>
        <v>66</v>
      </c>
      <c r="N651" s="25">
        <f t="shared" si="319"/>
        <v>66</v>
      </c>
      <c r="O651" s="27">
        <f t="shared" si="320"/>
        <v>4</v>
      </c>
      <c r="P651" s="27">
        <f t="shared" si="321"/>
        <v>4</v>
      </c>
      <c r="Q651" s="25">
        <f t="shared" si="322"/>
        <v>73</v>
      </c>
      <c r="R651" s="25">
        <f t="shared" si="323"/>
        <v>73</v>
      </c>
      <c r="S651" s="25">
        <f t="shared" si="324"/>
        <v>77</v>
      </c>
      <c r="T651" s="25">
        <f t="shared" si="325"/>
        <v>77</v>
      </c>
      <c r="U651" s="25">
        <f t="shared" si="326"/>
        <v>0</v>
      </c>
      <c r="V651" s="25">
        <f t="shared" si="327"/>
        <v>0</v>
      </c>
      <c r="W651" s="25">
        <f t="shared" si="328"/>
        <v>0</v>
      </c>
      <c r="X651" s="25">
        <f t="shared" si="329"/>
        <v>0</v>
      </c>
      <c r="Y651" s="25">
        <f t="shared" si="330"/>
        <v>0</v>
      </c>
      <c r="Z651" s="25">
        <f t="shared" si="331"/>
        <v>0</v>
      </c>
      <c r="AA651" s="25">
        <f t="shared" si="332"/>
        <v>0</v>
      </c>
      <c r="AB651" s="25">
        <f t="shared" si="333"/>
        <v>0</v>
      </c>
      <c r="AC651" s="25">
        <f t="shared" si="334"/>
        <v>0</v>
      </c>
      <c r="AD651" s="25">
        <f t="shared" si="335"/>
        <v>0</v>
      </c>
      <c r="AE651" s="25">
        <f t="shared" si="336"/>
        <v>0</v>
      </c>
      <c r="AF651" s="27">
        <f t="shared" si="337"/>
        <v>0</v>
      </c>
      <c r="AG651" s="27">
        <f t="shared" si="338"/>
        <v>0</v>
      </c>
      <c r="AH651" s="27">
        <f t="shared" si="339"/>
        <v>0</v>
      </c>
      <c r="AI651" s="27">
        <f t="shared" si="340"/>
        <v>0</v>
      </c>
      <c r="AJ651" s="27">
        <f t="shared" si="341"/>
        <v>0</v>
      </c>
      <c r="AK651" s="26">
        <f>SUM(Tabela4[[#This Row],[1º ano  LP]:[Questionário Contextual Estudante]])</f>
        <v>728</v>
      </c>
      <c r="AM651">
        <f>IFERROR(IF(VLOOKUP(Tabela4[[#This Row],[Designação]],BW:BX,2,0)="SIM",SUM(AR651:AU651)+(4*(SUM(BH651:BK651))),0),0)</f>
        <v>0</v>
      </c>
      <c r="AN651">
        <f>IFERROR(IF(VLOOKUP(Tabela4[[#This Row],[Designação]],BW:BX,2,0)="SIM",SUM(AV651:BC651)+(4*(SUM(BL651:BS651))),0),0)</f>
        <v>0</v>
      </c>
      <c r="AO651">
        <f>IFERROR(VLOOKUP(Tabela4[[#This Row],[Designação]],BW:BX,2,0),0)</f>
        <v>0</v>
      </c>
      <c r="AP651" t="str">
        <f>IF(Tabela4[[#This Row],[Designação]]=AQ651,"SIM","NÃO")</f>
        <v>SIM</v>
      </c>
      <c r="AQ651" s="38">
        <v>817045</v>
      </c>
      <c r="AR651">
        <v>59</v>
      </c>
      <c r="AS651">
        <v>61</v>
      </c>
      <c r="AT651">
        <v>58</v>
      </c>
      <c r="AU651">
        <v>65</v>
      </c>
      <c r="AV651">
        <v>69</v>
      </c>
      <c r="BD651">
        <v>312</v>
      </c>
      <c r="BF651" t="str">
        <f t="shared" si="342"/>
        <v>sim</v>
      </c>
      <c r="BG651" s="38">
        <v>817045</v>
      </c>
      <c r="BH651">
        <v>2</v>
      </c>
      <c r="BI651">
        <v>2</v>
      </c>
      <c r="BJ651">
        <v>2</v>
      </c>
      <c r="BK651">
        <v>2</v>
      </c>
      <c r="BL651">
        <v>2</v>
      </c>
      <c r="BT651">
        <v>10</v>
      </c>
    </row>
    <row r="652" spans="2:72" x14ac:dyDescent="0.25">
      <c r="B652" s="22">
        <v>8</v>
      </c>
      <c r="C652" s="23">
        <v>817046</v>
      </c>
      <c r="D652" s="24" t="s">
        <v>685</v>
      </c>
      <c r="E652" s="25">
        <f t="shared" si="312"/>
        <v>71</v>
      </c>
      <c r="F652" s="25">
        <f>Tabela4[[#This Row],[1º ano  LP]]</f>
        <v>71</v>
      </c>
      <c r="G652" s="27">
        <f t="shared" si="313"/>
        <v>4</v>
      </c>
      <c r="H652" s="27">
        <f>Tabela4[[#This Row],[1º ano - APLICADOR LP]]</f>
        <v>4</v>
      </c>
      <c r="I652" s="25">
        <f t="shared" si="314"/>
        <v>70</v>
      </c>
      <c r="J652" s="25">
        <f t="shared" si="315"/>
        <v>70</v>
      </c>
      <c r="K652" s="27">
        <f t="shared" si="316"/>
        <v>4</v>
      </c>
      <c r="L652" s="27">
        <f t="shared" si="317"/>
        <v>4</v>
      </c>
      <c r="M652" s="25">
        <f t="shared" si="318"/>
        <v>105</v>
      </c>
      <c r="N652" s="25">
        <f t="shared" si="319"/>
        <v>105</v>
      </c>
      <c r="O652" s="27">
        <f t="shared" si="320"/>
        <v>6</v>
      </c>
      <c r="P652" s="27">
        <f t="shared" si="321"/>
        <v>6</v>
      </c>
      <c r="Q652" s="25">
        <f t="shared" si="322"/>
        <v>107</v>
      </c>
      <c r="R652" s="25">
        <f t="shared" si="323"/>
        <v>107</v>
      </c>
      <c r="S652" s="25">
        <f t="shared" si="324"/>
        <v>75</v>
      </c>
      <c r="T652" s="25">
        <f t="shared" si="325"/>
        <v>75</v>
      </c>
      <c r="U652" s="25">
        <f t="shared" si="326"/>
        <v>0</v>
      </c>
      <c r="V652" s="25">
        <f t="shared" si="327"/>
        <v>0</v>
      </c>
      <c r="W652" s="25">
        <f t="shared" si="328"/>
        <v>0</v>
      </c>
      <c r="X652" s="25">
        <f t="shared" si="329"/>
        <v>0</v>
      </c>
      <c r="Y652" s="25">
        <f t="shared" si="330"/>
        <v>0</v>
      </c>
      <c r="Z652" s="25">
        <f t="shared" si="331"/>
        <v>0</v>
      </c>
      <c r="AA652" s="25">
        <f t="shared" si="332"/>
        <v>0</v>
      </c>
      <c r="AB652" s="25">
        <f t="shared" si="333"/>
        <v>0</v>
      </c>
      <c r="AC652" s="25">
        <f t="shared" si="334"/>
        <v>0</v>
      </c>
      <c r="AD652" s="25">
        <f t="shared" si="335"/>
        <v>0</v>
      </c>
      <c r="AE652" s="25">
        <f t="shared" si="336"/>
        <v>0</v>
      </c>
      <c r="AF652" s="27">
        <f t="shared" si="337"/>
        <v>0</v>
      </c>
      <c r="AG652" s="27">
        <f t="shared" si="338"/>
        <v>0</v>
      </c>
      <c r="AH652" s="27">
        <f t="shared" si="339"/>
        <v>0</v>
      </c>
      <c r="AI652" s="27">
        <f t="shared" si="340"/>
        <v>353</v>
      </c>
      <c r="AJ652" s="27">
        <f t="shared" si="341"/>
        <v>75</v>
      </c>
      <c r="AK652" s="26">
        <f>SUM(Tabela4[[#This Row],[1º ano  LP]:[Questionário Contextual Estudante]])</f>
        <v>1312</v>
      </c>
      <c r="AM652">
        <f>IFERROR(IF(VLOOKUP(Tabela4[[#This Row],[Designação]],BW:BX,2,0)="SIM",SUM(AR652:AU652)+(4*(SUM(BH652:BK652))),0),0)</f>
        <v>353</v>
      </c>
      <c r="AN652">
        <f>IFERROR(IF(VLOOKUP(Tabela4[[#This Row],[Designação]],BW:BX,2,0)="SIM",SUM(AV652:BC652)+(4*(SUM(BL652:BS652))),0),0)</f>
        <v>75</v>
      </c>
      <c r="AO652" t="str">
        <f>IFERROR(VLOOKUP(Tabela4[[#This Row],[Designação]],BW:BX,2,0),0)</f>
        <v>SIM</v>
      </c>
      <c r="AP652" t="str">
        <f>IF(Tabela4[[#This Row],[Designação]]=AQ652,"SIM","NÃO")</f>
        <v>SIM</v>
      </c>
      <c r="AQ652" s="38">
        <v>817046</v>
      </c>
      <c r="AR652">
        <v>63</v>
      </c>
      <c r="AS652">
        <v>62</v>
      </c>
      <c r="AT652">
        <v>93</v>
      </c>
      <c r="AU652">
        <v>95</v>
      </c>
      <c r="AV652">
        <v>67</v>
      </c>
      <c r="BD652">
        <v>380</v>
      </c>
      <c r="BF652" t="str">
        <f t="shared" si="342"/>
        <v>sim</v>
      </c>
      <c r="BG652" s="38">
        <v>817046</v>
      </c>
      <c r="BH652">
        <v>2</v>
      </c>
      <c r="BI652">
        <v>2</v>
      </c>
      <c r="BJ652">
        <v>3</v>
      </c>
      <c r="BK652">
        <v>3</v>
      </c>
      <c r="BL652">
        <v>2</v>
      </c>
      <c r="BT652">
        <v>12</v>
      </c>
    </row>
    <row r="653" spans="2:72" x14ac:dyDescent="0.25">
      <c r="B653" s="22">
        <v>8</v>
      </c>
      <c r="C653" s="23">
        <v>817047</v>
      </c>
      <c r="D653" s="24" t="s">
        <v>686</v>
      </c>
      <c r="E653" s="25">
        <f t="shared" si="312"/>
        <v>83</v>
      </c>
      <c r="F653" s="25">
        <f>Tabela4[[#This Row],[1º ano  LP]]</f>
        <v>83</v>
      </c>
      <c r="G653" s="27">
        <f t="shared" si="313"/>
        <v>6</v>
      </c>
      <c r="H653" s="27">
        <f>Tabela4[[#This Row],[1º ano - APLICADOR LP]]</f>
        <v>6</v>
      </c>
      <c r="I653" s="25">
        <f t="shared" si="314"/>
        <v>64</v>
      </c>
      <c r="J653" s="25">
        <f t="shared" si="315"/>
        <v>64</v>
      </c>
      <c r="K653" s="27">
        <f t="shared" si="316"/>
        <v>4</v>
      </c>
      <c r="L653" s="27">
        <f t="shared" si="317"/>
        <v>4</v>
      </c>
      <c r="M653" s="25">
        <f t="shared" si="318"/>
        <v>65</v>
      </c>
      <c r="N653" s="25">
        <f t="shared" si="319"/>
        <v>65</v>
      </c>
      <c r="O653" s="27">
        <f t="shared" si="320"/>
        <v>4</v>
      </c>
      <c r="P653" s="27">
        <f t="shared" si="321"/>
        <v>4</v>
      </c>
      <c r="Q653" s="25">
        <f t="shared" si="322"/>
        <v>70</v>
      </c>
      <c r="R653" s="25">
        <f t="shared" si="323"/>
        <v>70</v>
      </c>
      <c r="S653" s="25">
        <f t="shared" si="324"/>
        <v>99</v>
      </c>
      <c r="T653" s="25">
        <f t="shared" si="325"/>
        <v>99</v>
      </c>
      <c r="U653" s="25">
        <f t="shared" si="326"/>
        <v>0</v>
      </c>
      <c r="V653" s="25">
        <f t="shared" si="327"/>
        <v>0</v>
      </c>
      <c r="W653" s="25">
        <f t="shared" si="328"/>
        <v>0</v>
      </c>
      <c r="X653" s="25">
        <f t="shared" si="329"/>
        <v>0</v>
      </c>
      <c r="Y653" s="25">
        <f t="shared" si="330"/>
        <v>0</v>
      </c>
      <c r="Z653" s="25">
        <f t="shared" si="331"/>
        <v>0</v>
      </c>
      <c r="AA653" s="25">
        <f t="shared" si="332"/>
        <v>0</v>
      </c>
      <c r="AB653" s="25">
        <f t="shared" si="333"/>
        <v>0</v>
      </c>
      <c r="AC653" s="25">
        <f t="shared" si="334"/>
        <v>0</v>
      </c>
      <c r="AD653" s="25">
        <f t="shared" si="335"/>
        <v>0</v>
      </c>
      <c r="AE653" s="25">
        <f t="shared" si="336"/>
        <v>0</v>
      </c>
      <c r="AF653" s="27">
        <f t="shared" si="337"/>
        <v>0</v>
      </c>
      <c r="AG653" s="27">
        <f t="shared" si="338"/>
        <v>0</v>
      </c>
      <c r="AH653" s="27">
        <f t="shared" si="339"/>
        <v>0</v>
      </c>
      <c r="AI653" s="27">
        <f t="shared" si="340"/>
        <v>0</v>
      </c>
      <c r="AJ653" s="27">
        <f t="shared" si="341"/>
        <v>0</v>
      </c>
      <c r="AK653" s="26">
        <f>SUM(Tabela4[[#This Row],[1º ano  LP]:[Questionário Contextual Estudante]])</f>
        <v>790</v>
      </c>
      <c r="AM653">
        <f>IFERROR(IF(VLOOKUP(Tabela4[[#This Row],[Designação]],BW:BX,2,0)="SIM",SUM(AR653:AU653)+(4*(SUM(BH653:BK653))),0),0)</f>
        <v>0</v>
      </c>
      <c r="AN653">
        <f>IFERROR(IF(VLOOKUP(Tabela4[[#This Row],[Designação]],BW:BX,2,0)="SIM",SUM(AV653:BC653)+(4*(SUM(BL653:BS653))),0),0)</f>
        <v>0</v>
      </c>
      <c r="AO653">
        <f>IFERROR(VLOOKUP(Tabela4[[#This Row],[Designação]],BW:BX,2,0),0)</f>
        <v>0</v>
      </c>
      <c r="AP653" t="str">
        <f>IF(Tabela4[[#This Row],[Designação]]=AQ653,"SIM","NÃO")</f>
        <v>SIM</v>
      </c>
      <c r="AQ653" s="38">
        <v>817047</v>
      </c>
      <c r="AR653">
        <v>71</v>
      </c>
      <c r="AS653">
        <v>56</v>
      </c>
      <c r="AT653">
        <v>57</v>
      </c>
      <c r="AU653">
        <v>62</v>
      </c>
      <c r="AV653">
        <v>87</v>
      </c>
      <c r="BD653">
        <v>333</v>
      </c>
      <c r="BF653" t="str">
        <f t="shared" si="342"/>
        <v>sim</v>
      </c>
      <c r="BG653" s="38">
        <v>817047</v>
      </c>
      <c r="BH653">
        <v>3</v>
      </c>
      <c r="BI653">
        <v>2</v>
      </c>
      <c r="BJ653">
        <v>2</v>
      </c>
      <c r="BK653">
        <v>2</v>
      </c>
      <c r="BL653">
        <v>3</v>
      </c>
      <c r="BT653">
        <v>12</v>
      </c>
    </row>
    <row r="654" spans="2:72" x14ac:dyDescent="0.25">
      <c r="B654" s="22">
        <v>8</v>
      </c>
      <c r="C654" s="23">
        <v>817048</v>
      </c>
      <c r="D654" s="24" t="s">
        <v>687</v>
      </c>
      <c r="E654" s="25">
        <f t="shared" si="312"/>
        <v>0</v>
      </c>
      <c r="F654" s="25">
        <f>Tabela4[[#This Row],[1º ano  LP]]</f>
        <v>0</v>
      </c>
      <c r="G654" s="27">
        <f t="shared" si="313"/>
        <v>0</v>
      </c>
      <c r="H654" s="27">
        <f>Tabela4[[#This Row],[1º ano - APLICADOR LP]]</f>
        <v>0</v>
      </c>
      <c r="I654" s="25">
        <f t="shared" si="314"/>
        <v>0</v>
      </c>
      <c r="J654" s="25">
        <f t="shared" si="315"/>
        <v>0</v>
      </c>
      <c r="K654" s="27">
        <f t="shared" si="316"/>
        <v>0</v>
      </c>
      <c r="L654" s="27">
        <f t="shared" si="317"/>
        <v>0</v>
      </c>
      <c r="M654" s="25">
        <f t="shared" si="318"/>
        <v>0</v>
      </c>
      <c r="N654" s="25">
        <f t="shared" si="319"/>
        <v>0</v>
      </c>
      <c r="O654" s="27">
        <f t="shared" si="320"/>
        <v>0</v>
      </c>
      <c r="P654" s="27">
        <f t="shared" si="321"/>
        <v>0</v>
      </c>
      <c r="Q654" s="25">
        <f t="shared" si="322"/>
        <v>0</v>
      </c>
      <c r="R654" s="25">
        <f t="shared" si="323"/>
        <v>0</v>
      </c>
      <c r="S654" s="25">
        <f t="shared" si="324"/>
        <v>0</v>
      </c>
      <c r="T654" s="25">
        <f t="shared" si="325"/>
        <v>0</v>
      </c>
      <c r="U654" s="25">
        <f t="shared" si="326"/>
        <v>188</v>
      </c>
      <c r="V654" s="25">
        <f t="shared" si="327"/>
        <v>188</v>
      </c>
      <c r="W654" s="25">
        <f t="shared" si="328"/>
        <v>249</v>
      </c>
      <c r="X654" s="25">
        <f t="shared" si="329"/>
        <v>249</v>
      </c>
      <c r="Y654" s="25">
        <f t="shared" si="330"/>
        <v>235</v>
      </c>
      <c r="Z654" s="25">
        <f t="shared" si="331"/>
        <v>235</v>
      </c>
      <c r="AA654" s="25">
        <f t="shared" si="332"/>
        <v>207</v>
      </c>
      <c r="AB654" s="25">
        <f t="shared" si="333"/>
        <v>207</v>
      </c>
      <c r="AC654" s="25">
        <f t="shared" si="334"/>
        <v>0</v>
      </c>
      <c r="AD654" s="25">
        <f t="shared" si="335"/>
        <v>0</v>
      </c>
      <c r="AE654" s="25">
        <f t="shared" si="336"/>
        <v>51</v>
      </c>
      <c r="AF654" s="27">
        <f t="shared" si="337"/>
        <v>51</v>
      </c>
      <c r="AG654" s="27">
        <f t="shared" si="338"/>
        <v>0</v>
      </c>
      <c r="AH654" s="27">
        <f t="shared" si="339"/>
        <v>0</v>
      </c>
      <c r="AI654" s="27">
        <f t="shared" si="340"/>
        <v>0</v>
      </c>
      <c r="AJ654" s="27">
        <f t="shared" si="341"/>
        <v>0</v>
      </c>
      <c r="AK654" s="26">
        <f>SUM(Tabela4[[#This Row],[1º ano  LP]:[Questionário Contextual Estudante]])</f>
        <v>1860</v>
      </c>
      <c r="AM654">
        <f>IFERROR(IF(VLOOKUP(Tabela4[[#This Row],[Designação]],BW:BX,2,0)="SIM",SUM(AR654:AU654)+(4*(SUM(BH654:BK654))),0),0)</f>
        <v>0</v>
      </c>
      <c r="AN654">
        <f>IFERROR(IF(VLOOKUP(Tabela4[[#This Row],[Designação]],BW:BX,2,0)="SIM",SUM(AV654:BC654)+(4*(SUM(BL654:BS654))),0),0)</f>
        <v>0</v>
      </c>
      <c r="AO654">
        <f>IFERROR(VLOOKUP(Tabela4[[#This Row],[Designação]],BW:BX,2,0),0)</f>
        <v>0</v>
      </c>
      <c r="AP654" t="str">
        <f>IF(Tabela4[[#This Row],[Designação]]=AQ654,"SIM","NÃO")</f>
        <v>SIM</v>
      </c>
      <c r="AQ654" s="38">
        <v>817048</v>
      </c>
      <c r="AW654">
        <v>168</v>
      </c>
      <c r="AX654">
        <v>225</v>
      </c>
      <c r="AY654">
        <v>211</v>
      </c>
      <c r="AZ654">
        <v>187</v>
      </c>
      <c r="BB654">
        <v>43</v>
      </c>
      <c r="BD654">
        <v>834</v>
      </c>
      <c r="BF654" t="str">
        <f t="shared" si="342"/>
        <v>sim</v>
      </c>
      <c r="BG654" s="38">
        <v>817048</v>
      </c>
      <c r="BM654">
        <v>5</v>
      </c>
      <c r="BN654">
        <v>6</v>
      </c>
      <c r="BO654">
        <v>6</v>
      </c>
      <c r="BP654">
        <v>5</v>
      </c>
      <c r="BR654">
        <v>2</v>
      </c>
      <c r="BT654">
        <v>24</v>
      </c>
    </row>
    <row r="655" spans="2:72" x14ac:dyDescent="0.25">
      <c r="B655" s="22">
        <v>8</v>
      </c>
      <c r="C655" s="23">
        <v>817049</v>
      </c>
      <c r="D655" s="24" t="s">
        <v>688</v>
      </c>
      <c r="E655" s="25">
        <f t="shared" si="312"/>
        <v>33</v>
      </c>
      <c r="F655" s="25">
        <f>Tabela4[[#This Row],[1º ano  LP]]</f>
        <v>33</v>
      </c>
      <c r="G655" s="27">
        <f t="shared" si="313"/>
        <v>2</v>
      </c>
      <c r="H655" s="27">
        <f>Tabela4[[#This Row],[1º ano - APLICADOR LP]]</f>
        <v>2</v>
      </c>
      <c r="I655" s="25">
        <f t="shared" si="314"/>
        <v>60</v>
      </c>
      <c r="J655" s="25">
        <f t="shared" si="315"/>
        <v>60</v>
      </c>
      <c r="K655" s="27">
        <f t="shared" si="316"/>
        <v>4</v>
      </c>
      <c r="L655" s="27">
        <f t="shared" si="317"/>
        <v>4</v>
      </c>
      <c r="M655" s="25">
        <f t="shared" si="318"/>
        <v>35</v>
      </c>
      <c r="N655" s="25">
        <f t="shared" si="319"/>
        <v>35</v>
      </c>
      <c r="O655" s="27">
        <f t="shared" si="320"/>
        <v>2</v>
      </c>
      <c r="P655" s="27">
        <f t="shared" si="321"/>
        <v>2</v>
      </c>
      <c r="Q655" s="25">
        <f t="shared" si="322"/>
        <v>33</v>
      </c>
      <c r="R655" s="25">
        <f t="shared" si="323"/>
        <v>33</v>
      </c>
      <c r="S655" s="25">
        <f t="shared" si="324"/>
        <v>28</v>
      </c>
      <c r="T655" s="25">
        <f t="shared" si="325"/>
        <v>28</v>
      </c>
      <c r="U655" s="25">
        <f t="shared" si="326"/>
        <v>0</v>
      </c>
      <c r="V655" s="25">
        <f t="shared" si="327"/>
        <v>0</v>
      </c>
      <c r="W655" s="25">
        <f t="shared" si="328"/>
        <v>0</v>
      </c>
      <c r="X655" s="25">
        <f t="shared" si="329"/>
        <v>0</v>
      </c>
      <c r="Y655" s="25">
        <f t="shared" si="330"/>
        <v>0</v>
      </c>
      <c r="Z655" s="25">
        <f t="shared" si="331"/>
        <v>0</v>
      </c>
      <c r="AA655" s="25">
        <f t="shared" si="332"/>
        <v>0</v>
      </c>
      <c r="AB655" s="25">
        <f t="shared" si="333"/>
        <v>0</v>
      </c>
      <c r="AC655" s="25">
        <f t="shared" si="334"/>
        <v>0</v>
      </c>
      <c r="AD655" s="25">
        <f t="shared" si="335"/>
        <v>0</v>
      </c>
      <c r="AE655" s="25">
        <f t="shared" si="336"/>
        <v>0</v>
      </c>
      <c r="AF655" s="27">
        <f t="shared" si="337"/>
        <v>0</v>
      </c>
      <c r="AG655" s="27">
        <f t="shared" si="338"/>
        <v>0</v>
      </c>
      <c r="AH655" s="27">
        <f t="shared" si="339"/>
        <v>0</v>
      </c>
      <c r="AI655" s="27">
        <f t="shared" si="340"/>
        <v>0</v>
      </c>
      <c r="AJ655" s="27">
        <f t="shared" si="341"/>
        <v>0</v>
      </c>
      <c r="AK655" s="26">
        <f>SUM(Tabela4[[#This Row],[1º ano  LP]:[Questionário Contextual Estudante]])</f>
        <v>394</v>
      </c>
      <c r="AM655">
        <f>IFERROR(IF(VLOOKUP(Tabela4[[#This Row],[Designação]],BW:BX,2,0)="SIM",SUM(AR655:AU655)+(4*(SUM(BH655:BK655))),0),0)</f>
        <v>0</v>
      </c>
      <c r="AN655">
        <f>IFERROR(IF(VLOOKUP(Tabela4[[#This Row],[Designação]],BW:BX,2,0)="SIM",SUM(AV655:BC655)+(4*(SUM(BL655:BS655))),0),0)</f>
        <v>0</v>
      </c>
      <c r="AO655">
        <f>IFERROR(VLOOKUP(Tabela4[[#This Row],[Designação]],BW:BX,2,0),0)</f>
        <v>0</v>
      </c>
      <c r="AP655" t="str">
        <f>IF(Tabela4[[#This Row],[Designação]]=AQ655,"SIM","NÃO")</f>
        <v>SIM</v>
      </c>
      <c r="AQ655" s="38">
        <v>817049</v>
      </c>
      <c r="AR655">
        <v>29</v>
      </c>
      <c r="AS655">
        <v>52</v>
      </c>
      <c r="AT655">
        <v>31</v>
      </c>
      <c r="AU655">
        <v>29</v>
      </c>
      <c r="AV655">
        <v>24</v>
      </c>
      <c r="BD655">
        <v>165</v>
      </c>
      <c r="BF655" t="str">
        <f t="shared" si="342"/>
        <v>sim</v>
      </c>
      <c r="BG655" s="38">
        <v>817049</v>
      </c>
      <c r="BH655">
        <v>1</v>
      </c>
      <c r="BI655">
        <v>2</v>
      </c>
      <c r="BJ655">
        <v>1</v>
      </c>
      <c r="BK655">
        <v>1</v>
      </c>
      <c r="BL655">
        <v>1</v>
      </c>
      <c r="BT655">
        <v>6</v>
      </c>
    </row>
    <row r="656" spans="2:72" x14ac:dyDescent="0.25">
      <c r="B656" s="22">
        <v>8</v>
      </c>
      <c r="C656" s="23">
        <v>817050</v>
      </c>
      <c r="D656" s="24" t="s">
        <v>689</v>
      </c>
      <c r="E656" s="25">
        <f t="shared" si="312"/>
        <v>34</v>
      </c>
      <c r="F656" s="25">
        <f>Tabela4[[#This Row],[1º ano  LP]]</f>
        <v>34</v>
      </c>
      <c r="G656" s="27">
        <f t="shared" si="313"/>
        <v>2</v>
      </c>
      <c r="H656" s="27">
        <f>Tabela4[[#This Row],[1º ano - APLICADOR LP]]</f>
        <v>2</v>
      </c>
      <c r="I656" s="25">
        <f t="shared" si="314"/>
        <v>83</v>
      </c>
      <c r="J656" s="25">
        <f t="shared" si="315"/>
        <v>83</v>
      </c>
      <c r="K656" s="27">
        <f t="shared" si="316"/>
        <v>6</v>
      </c>
      <c r="L656" s="27">
        <f t="shared" si="317"/>
        <v>6</v>
      </c>
      <c r="M656" s="25">
        <f t="shared" si="318"/>
        <v>130</v>
      </c>
      <c r="N656" s="25">
        <f t="shared" si="319"/>
        <v>130</v>
      </c>
      <c r="O656" s="27">
        <f t="shared" si="320"/>
        <v>8</v>
      </c>
      <c r="P656" s="27">
        <f t="shared" si="321"/>
        <v>8</v>
      </c>
      <c r="Q656" s="25">
        <f t="shared" si="322"/>
        <v>76</v>
      </c>
      <c r="R656" s="25">
        <f t="shared" si="323"/>
        <v>76</v>
      </c>
      <c r="S656" s="25">
        <f t="shared" si="324"/>
        <v>71</v>
      </c>
      <c r="T656" s="25">
        <f t="shared" si="325"/>
        <v>71</v>
      </c>
      <c r="U656" s="25">
        <f t="shared" si="326"/>
        <v>0</v>
      </c>
      <c r="V656" s="25">
        <f t="shared" si="327"/>
        <v>0</v>
      </c>
      <c r="W656" s="25">
        <f t="shared" si="328"/>
        <v>0</v>
      </c>
      <c r="X656" s="25">
        <f t="shared" si="329"/>
        <v>0</v>
      </c>
      <c r="Y656" s="25">
        <f t="shared" si="330"/>
        <v>0</v>
      </c>
      <c r="Z656" s="25">
        <f t="shared" si="331"/>
        <v>0</v>
      </c>
      <c r="AA656" s="25">
        <f t="shared" si="332"/>
        <v>0</v>
      </c>
      <c r="AB656" s="25">
        <f t="shared" si="333"/>
        <v>0</v>
      </c>
      <c r="AC656" s="25">
        <f t="shared" si="334"/>
        <v>0</v>
      </c>
      <c r="AD656" s="25">
        <f t="shared" si="335"/>
        <v>0</v>
      </c>
      <c r="AE656" s="25">
        <f t="shared" si="336"/>
        <v>0</v>
      </c>
      <c r="AF656" s="27">
        <f t="shared" si="337"/>
        <v>0</v>
      </c>
      <c r="AG656" s="27">
        <f t="shared" si="338"/>
        <v>0</v>
      </c>
      <c r="AH656" s="27">
        <f t="shared" si="339"/>
        <v>0</v>
      </c>
      <c r="AI656" s="27">
        <f t="shared" si="340"/>
        <v>323</v>
      </c>
      <c r="AJ656" s="27">
        <f t="shared" si="341"/>
        <v>71</v>
      </c>
      <c r="AK656" s="26">
        <f>SUM(Tabela4[[#This Row],[1º ano  LP]:[Questionário Contextual Estudante]])</f>
        <v>1214</v>
      </c>
      <c r="AM656">
        <f>IFERROR(IF(VLOOKUP(Tabela4[[#This Row],[Designação]],BW:BX,2,0)="SIM",SUM(AR656:AU656)+(4*(SUM(BH656:BK656))),0),0)</f>
        <v>323</v>
      </c>
      <c r="AN656">
        <f>IFERROR(IF(VLOOKUP(Tabela4[[#This Row],[Designação]],BW:BX,2,0)="SIM",SUM(AV656:BC656)+(4*(SUM(BL656:BS656))),0),0)</f>
        <v>71</v>
      </c>
      <c r="AO656" t="str">
        <f>IFERROR(VLOOKUP(Tabela4[[#This Row],[Designação]],BW:BX,2,0),0)</f>
        <v>SIM</v>
      </c>
      <c r="AP656" t="str">
        <f>IF(Tabela4[[#This Row],[Designação]]=AQ656,"SIM","NÃO")</f>
        <v>SIM</v>
      </c>
      <c r="AQ656" s="38">
        <v>817050</v>
      </c>
      <c r="AR656">
        <v>30</v>
      </c>
      <c r="AS656">
        <v>71</v>
      </c>
      <c r="AT656">
        <v>114</v>
      </c>
      <c r="AU656">
        <v>68</v>
      </c>
      <c r="AV656">
        <v>63</v>
      </c>
      <c r="BD656">
        <v>346</v>
      </c>
      <c r="BF656" t="str">
        <f t="shared" si="342"/>
        <v>sim</v>
      </c>
      <c r="BG656" s="38">
        <v>817050</v>
      </c>
      <c r="BH656">
        <v>1</v>
      </c>
      <c r="BI656">
        <v>3</v>
      </c>
      <c r="BJ656">
        <v>4</v>
      </c>
      <c r="BK656">
        <v>2</v>
      </c>
      <c r="BL656">
        <v>2</v>
      </c>
      <c r="BT656">
        <v>12</v>
      </c>
    </row>
    <row r="657" spans="2:72" x14ac:dyDescent="0.25">
      <c r="B657" s="22">
        <v>8</v>
      </c>
      <c r="C657" s="23">
        <v>817052</v>
      </c>
      <c r="D657" s="24" t="s">
        <v>690</v>
      </c>
      <c r="E657" s="25">
        <f t="shared" si="312"/>
        <v>62</v>
      </c>
      <c r="F657" s="25">
        <f>Tabela4[[#This Row],[1º ano  LP]]</f>
        <v>62</v>
      </c>
      <c r="G657" s="27">
        <f t="shared" si="313"/>
        <v>4</v>
      </c>
      <c r="H657" s="27">
        <f>Tabela4[[#This Row],[1º ano - APLICADOR LP]]</f>
        <v>4</v>
      </c>
      <c r="I657" s="25">
        <f t="shared" si="314"/>
        <v>63</v>
      </c>
      <c r="J657" s="25">
        <f t="shared" si="315"/>
        <v>63</v>
      </c>
      <c r="K657" s="27">
        <f t="shared" si="316"/>
        <v>4</v>
      </c>
      <c r="L657" s="27">
        <f t="shared" si="317"/>
        <v>4</v>
      </c>
      <c r="M657" s="25">
        <f t="shared" si="318"/>
        <v>63</v>
      </c>
      <c r="N657" s="25">
        <f t="shared" si="319"/>
        <v>63</v>
      </c>
      <c r="O657" s="27">
        <f t="shared" si="320"/>
        <v>4</v>
      </c>
      <c r="P657" s="27">
        <f t="shared" si="321"/>
        <v>4</v>
      </c>
      <c r="Q657" s="25">
        <f t="shared" si="322"/>
        <v>75</v>
      </c>
      <c r="R657" s="25">
        <f t="shared" si="323"/>
        <v>75</v>
      </c>
      <c r="S657" s="25">
        <f t="shared" si="324"/>
        <v>69</v>
      </c>
      <c r="T657" s="25">
        <f t="shared" si="325"/>
        <v>69</v>
      </c>
      <c r="U657" s="25">
        <f t="shared" si="326"/>
        <v>0</v>
      </c>
      <c r="V657" s="25">
        <f t="shared" si="327"/>
        <v>0</v>
      </c>
      <c r="W657" s="25">
        <f t="shared" si="328"/>
        <v>0</v>
      </c>
      <c r="X657" s="25">
        <f t="shared" si="329"/>
        <v>0</v>
      </c>
      <c r="Y657" s="25">
        <f t="shared" si="330"/>
        <v>0</v>
      </c>
      <c r="Z657" s="25">
        <f t="shared" si="331"/>
        <v>0</v>
      </c>
      <c r="AA657" s="25">
        <f t="shared" si="332"/>
        <v>0</v>
      </c>
      <c r="AB657" s="25">
        <f t="shared" si="333"/>
        <v>0</v>
      </c>
      <c r="AC657" s="25">
        <f t="shared" si="334"/>
        <v>0</v>
      </c>
      <c r="AD657" s="25">
        <f t="shared" si="335"/>
        <v>0</v>
      </c>
      <c r="AE657" s="25">
        <f t="shared" si="336"/>
        <v>0</v>
      </c>
      <c r="AF657" s="27">
        <f t="shared" si="337"/>
        <v>0</v>
      </c>
      <c r="AG657" s="27">
        <f t="shared" si="338"/>
        <v>0</v>
      </c>
      <c r="AH657" s="27">
        <f t="shared" si="339"/>
        <v>0</v>
      </c>
      <c r="AI657" s="27">
        <f t="shared" si="340"/>
        <v>0</v>
      </c>
      <c r="AJ657" s="27">
        <f t="shared" si="341"/>
        <v>0</v>
      </c>
      <c r="AK657" s="26">
        <f>SUM(Tabela4[[#This Row],[1º ano  LP]:[Questionário Contextual Estudante]])</f>
        <v>688</v>
      </c>
      <c r="AM657">
        <f>IFERROR(IF(VLOOKUP(Tabela4[[#This Row],[Designação]],BW:BX,2,0)="SIM",SUM(AR657:AU657)+(4*(SUM(BH657:BK657))),0),0)</f>
        <v>0</v>
      </c>
      <c r="AN657">
        <f>IFERROR(IF(VLOOKUP(Tabela4[[#This Row],[Designação]],BW:BX,2,0)="SIM",SUM(AV657:BC657)+(4*(SUM(BL657:BS657))),0),0)</f>
        <v>0</v>
      </c>
      <c r="AO657">
        <f>IFERROR(VLOOKUP(Tabela4[[#This Row],[Designação]],BW:BX,2,0),0)</f>
        <v>0</v>
      </c>
      <c r="AP657" t="str">
        <f>IF(Tabela4[[#This Row],[Designação]]=AQ657,"SIM","NÃO")</f>
        <v>SIM</v>
      </c>
      <c r="AQ657" s="38">
        <v>817052</v>
      </c>
      <c r="AR657">
        <v>54</v>
      </c>
      <c r="AS657">
        <v>55</v>
      </c>
      <c r="AT657">
        <v>55</v>
      </c>
      <c r="AU657">
        <v>67</v>
      </c>
      <c r="AV657">
        <v>61</v>
      </c>
      <c r="BD657">
        <v>292</v>
      </c>
      <c r="BF657" t="str">
        <f t="shared" si="342"/>
        <v>sim</v>
      </c>
      <c r="BG657" s="38">
        <v>817052</v>
      </c>
      <c r="BH657">
        <v>2</v>
      </c>
      <c r="BI657">
        <v>2</v>
      </c>
      <c r="BJ657">
        <v>2</v>
      </c>
      <c r="BK657">
        <v>2</v>
      </c>
      <c r="BL657">
        <v>2</v>
      </c>
      <c r="BT657">
        <v>10</v>
      </c>
    </row>
    <row r="658" spans="2:72" x14ac:dyDescent="0.25">
      <c r="B658" s="22">
        <v>8</v>
      </c>
      <c r="C658" s="23">
        <v>817054</v>
      </c>
      <c r="D658" s="24" t="s">
        <v>691</v>
      </c>
      <c r="E658" s="25">
        <f t="shared" si="312"/>
        <v>0</v>
      </c>
      <c r="F658" s="25">
        <f>Tabela4[[#This Row],[1º ano  LP]]</f>
        <v>0</v>
      </c>
      <c r="G658" s="27">
        <f t="shared" si="313"/>
        <v>0</v>
      </c>
      <c r="H658" s="27">
        <f>Tabela4[[#This Row],[1º ano - APLICADOR LP]]</f>
        <v>0</v>
      </c>
      <c r="I658" s="25">
        <f t="shared" si="314"/>
        <v>0</v>
      </c>
      <c r="J658" s="25">
        <f t="shared" si="315"/>
        <v>0</v>
      </c>
      <c r="K658" s="27">
        <f t="shared" si="316"/>
        <v>0</v>
      </c>
      <c r="L658" s="27">
        <f t="shared" si="317"/>
        <v>0</v>
      </c>
      <c r="M658" s="25">
        <f t="shared" si="318"/>
        <v>0</v>
      </c>
      <c r="N658" s="25">
        <f t="shared" si="319"/>
        <v>0</v>
      </c>
      <c r="O658" s="27">
        <f t="shared" si="320"/>
        <v>0</v>
      </c>
      <c r="P658" s="27">
        <f t="shared" si="321"/>
        <v>0</v>
      </c>
      <c r="Q658" s="25">
        <f t="shared" si="322"/>
        <v>0</v>
      </c>
      <c r="R658" s="25">
        <f t="shared" si="323"/>
        <v>0</v>
      </c>
      <c r="S658" s="25">
        <f t="shared" si="324"/>
        <v>0</v>
      </c>
      <c r="T658" s="25">
        <f t="shared" si="325"/>
        <v>0</v>
      </c>
      <c r="U658" s="25">
        <f t="shared" si="326"/>
        <v>193</v>
      </c>
      <c r="V658" s="25">
        <f t="shared" si="327"/>
        <v>193</v>
      </c>
      <c r="W658" s="25">
        <f t="shared" si="328"/>
        <v>215</v>
      </c>
      <c r="X658" s="25">
        <f t="shared" si="329"/>
        <v>215</v>
      </c>
      <c r="Y658" s="25">
        <f t="shared" si="330"/>
        <v>210</v>
      </c>
      <c r="Z658" s="25">
        <f t="shared" si="331"/>
        <v>210</v>
      </c>
      <c r="AA658" s="25">
        <f t="shared" si="332"/>
        <v>128</v>
      </c>
      <c r="AB658" s="25">
        <f t="shared" si="333"/>
        <v>128</v>
      </c>
      <c r="AC658" s="25">
        <f t="shared" si="334"/>
        <v>34</v>
      </c>
      <c r="AD658" s="25">
        <f t="shared" si="335"/>
        <v>34</v>
      </c>
      <c r="AE658" s="25">
        <f t="shared" si="336"/>
        <v>64</v>
      </c>
      <c r="AF658" s="27">
        <f t="shared" si="337"/>
        <v>64</v>
      </c>
      <c r="AG658" s="27">
        <f t="shared" si="338"/>
        <v>0</v>
      </c>
      <c r="AH658" s="27">
        <f t="shared" si="339"/>
        <v>0</v>
      </c>
      <c r="AI658" s="27">
        <f t="shared" si="340"/>
        <v>0</v>
      </c>
      <c r="AJ658" s="27">
        <f t="shared" si="341"/>
        <v>0</v>
      </c>
      <c r="AK658" s="26">
        <f>SUM(Tabela4[[#This Row],[1º ano  LP]:[Questionário Contextual Estudante]])</f>
        <v>1688</v>
      </c>
      <c r="AM658">
        <f>IFERROR(IF(VLOOKUP(Tabela4[[#This Row],[Designação]],BW:BX,2,0)="SIM",SUM(AR658:AU658)+(4*(SUM(BH658:BK658))),0),0)</f>
        <v>0</v>
      </c>
      <c r="AN658">
        <f>IFERROR(IF(VLOOKUP(Tabela4[[#This Row],[Designação]],BW:BX,2,0)="SIM",SUM(AV658:BC658)+(4*(SUM(BL658:BS658))),0),0)</f>
        <v>0</v>
      </c>
      <c r="AO658">
        <f>IFERROR(VLOOKUP(Tabela4[[#This Row],[Designação]],BW:BX,2,0),0)</f>
        <v>0</v>
      </c>
      <c r="AP658" t="str">
        <f>IF(Tabela4[[#This Row],[Designação]]=AQ658,"SIM","NÃO")</f>
        <v>SIM</v>
      </c>
      <c r="AQ658" s="38">
        <v>817054</v>
      </c>
      <c r="AW658">
        <v>173</v>
      </c>
      <c r="AX658">
        <v>195</v>
      </c>
      <c r="AY658">
        <v>190</v>
      </c>
      <c r="AZ658">
        <v>116</v>
      </c>
      <c r="BA658">
        <v>30</v>
      </c>
      <c r="BB658">
        <v>56</v>
      </c>
      <c r="BD658">
        <v>760</v>
      </c>
      <c r="BF658" t="str">
        <f t="shared" si="342"/>
        <v>sim</v>
      </c>
      <c r="BG658" s="38">
        <v>817054</v>
      </c>
      <c r="BM658">
        <v>5</v>
      </c>
      <c r="BN658">
        <v>5</v>
      </c>
      <c r="BO658">
        <v>5</v>
      </c>
      <c r="BP658">
        <v>3</v>
      </c>
      <c r="BQ658">
        <v>1</v>
      </c>
      <c r="BR658">
        <v>2</v>
      </c>
      <c r="BT658">
        <v>21</v>
      </c>
    </row>
    <row r="659" spans="2:72" x14ac:dyDescent="0.25">
      <c r="B659" s="22">
        <v>8</v>
      </c>
      <c r="C659" s="23">
        <v>817055</v>
      </c>
      <c r="D659" s="24" t="s">
        <v>692</v>
      </c>
      <c r="E659" s="25">
        <f t="shared" si="312"/>
        <v>170</v>
      </c>
      <c r="F659" s="25">
        <f>Tabela4[[#This Row],[1º ano  LP]]</f>
        <v>170</v>
      </c>
      <c r="G659" s="27">
        <f t="shared" si="313"/>
        <v>12</v>
      </c>
      <c r="H659" s="27">
        <f>Tabela4[[#This Row],[1º ano - APLICADOR LP]]</f>
        <v>12</v>
      </c>
      <c r="I659" s="25">
        <f t="shared" si="314"/>
        <v>246</v>
      </c>
      <c r="J659" s="25">
        <f t="shared" si="315"/>
        <v>246</v>
      </c>
      <c r="K659" s="27">
        <f t="shared" si="316"/>
        <v>16</v>
      </c>
      <c r="L659" s="27">
        <f t="shared" si="317"/>
        <v>16</v>
      </c>
      <c r="M659" s="25">
        <f t="shared" si="318"/>
        <v>294</v>
      </c>
      <c r="N659" s="25">
        <f t="shared" si="319"/>
        <v>294</v>
      </c>
      <c r="O659" s="27">
        <f t="shared" si="320"/>
        <v>18</v>
      </c>
      <c r="P659" s="27">
        <f t="shared" si="321"/>
        <v>18</v>
      </c>
      <c r="Q659" s="25">
        <f t="shared" si="322"/>
        <v>213</v>
      </c>
      <c r="R659" s="25">
        <f t="shared" si="323"/>
        <v>213</v>
      </c>
      <c r="S659" s="25">
        <f t="shared" si="324"/>
        <v>164</v>
      </c>
      <c r="T659" s="25">
        <f t="shared" si="325"/>
        <v>164</v>
      </c>
      <c r="U659" s="25">
        <f t="shared" si="326"/>
        <v>0</v>
      </c>
      <c r="V659" s="25">
        <f t="shared" si="327"/>
        <v>0</v>
      </c>
      <c r="W659" s="25">
        <f t="shared" si="328"/>
        <v>0</v>
      </c>
      <c r="X659" s="25">
        <f t="shared" si="329"/>
        <v>0</v>
      </c>
      <c r="Y659" s="25">
        <f t="shared" si="330"/>
        <v>0</v>
      </c>
      <c r="Z659" s="25">
        <f t="shared" si="331"/>
        <v>0</v>
      </c>
      <c r="AA659" s="25">
        <f t="shared" si="332"/>
        <v>0</v>
      </c>
      <c r="AB659" s="25">
        <f t="shared" si="333"/>
        <v>0</v>
      </c>
      <c r="AC659" s="25">
        <f t="shared" si="334"/>
        <v>0</v>
      </c>
      <c r="AD659" s="25">
        <f t="shared" si="335"/>
        <v>0</v>
      </c>
      <c r="AE659" s="25">
        <f t="shared" si="336"/>
        <v>0</v>
      </c>
      <c r="AF659" s="27">
        <f t="shared" si="337"/>
        <v>0</v>
      </c>
      <c r="AG659" s="27">
        <f t="shared" si="338"/>
        <v>0</v>
      </c>
      <c r="AH659" s="27">
        <f t="shared" si="339"/>
        <v>0</v>
      </c>
      <c r="AI659" s="27">
        <f t="shared" si="340"/>
        <v>0</v>
      </c>
      <c r="AJ659" s="27">
        <f t="shared" si="341"/>
        <v>0</v>
      </c>
      <c r="AK659" s="26">
        <f>SUM(Tabela4[[#This Row],[1º ano  LP]:[Questionário Contextual Estudante]])</f>
        <v>2266</v>
      </c>
      <c r="AM659">
        <f>IFERROR(IF(VLOOKUP(Tabela4[[#This Row],[Designação]],BW:BX,2,0)="SIM",SUM(AR659:AU659)+(4*(SUM(BH659:BK659))),0),0)</f>
        <v>0</v>
      </c>
      <c r="AN659">
        <f>IFERROR(IF(VLOOKUP(Tabela4[[#This Row],[Designação]],BW:BX,2,0)="SIM",SUM(AV659:BC659)+(4*(SUM(BL659:BS659))),0),0)</f>
        <v>0</v>
      </c>
      <c r="AO659">
        <f>IFERROR(VLOOKUP(Tabela4[[#This Row],[Designação]],BW:BX,2,0),0)</f>
        <v>0</v>
      </c>
      <c r="AP659" t="str">
        <f>IF(Tabela4[[#This Row],[Designação]]=AQ659,"SIM","NÃO")</f>
        <v>SIM</v>
      </c>
      <c r="AQ659" s="38">
        <v>817055</v>
      </c>
      <c r="AR659">
        <v>146</v>
      </c>
      <c r="AS659">
        <v>214</v>
      </c>
      <c r="AT659">
        <v>258</v>
      </c>
      <c r="AU659">
        <v>189</v>
      </c>
      <c r="AV659">
        <v>148</v>
      </c>
      <c r="BD659">
        <v>955</v>
      </c>
      <c r="BF659" t="str">
        <f t="shared" si="342"/>
        <v>sim</v>
      </c>
      <c r="BG659" s="38">
        <v>817055</v>
      </c>
      <c r="BH659">
        <v>6</v>
      </c>
      <c r="BI659">
        <v>8</v>
      </c>
      <c r="BJ659">
        <v>9</v>
      </c>
      <c r="BK659">
        <v>6</v>
      </c>
      <c r="BL659">
        <v>4</v>
      </c>
      <c r="BT659">
        <v>33</v>
      </c>
    </row>
    <row r="660" spans="2:72" x14ac:dyDescent="0.25">
      <c r="B660" s="22">
        <v>8</v>
      </c>
      <c r="C660" s="23">
        <v>817056</v>
      </c>
      <c r="D660" s="24" t="s">
        <v>693</v>
      </c>
      <c r="E660" s="25">
        <f t="shared" si="312"/>
        <v>0</v>
      </c>
      <c r="F660" s="25">
        <f>Tabela4[[#This Row],[1º ano  LP]]</f>
        <v>0</v>
      </c>
      <c r="G660" s="27">
        <f t="shared" si="313"/>
        <v>0</v>
      </c>
      <c r="H660" s="27">
        <f>Tabela4[[#This Row],[1º ano - APLICADOR LP]]</f>
        <v>0</v>
      </c>
      <c r="I660" s="25">
        <f t="shared" si="314"/>
        <v>0</v>
      </c>
      <c r="J660" s="25">
        <f t="shared" si="315"/>
        <v>0</v>
      </c>
      <c r="K660" s="27">
        <f t="shared" si="316"/>
        <v>0</v>
      </c>
      <c r="L660" s="27">
        <f t="shared" si="317"/>
        <v>0</v>
      </c>
      <c r="M660" s="25">
        <f t="shared" si="318"/>
        <v>0</v>
      </c>
      <c r="N660" s="25">
        <f t="shared" si="319"/>
        <v>0</v>
      </c>
      <c r="O660" s="27">
        <f t="shared" si="320"/>
        <v>0</v>
      </c>
      <c r="P660" s="27">
        <f t="shared" si="321"/>
        <v>0</v>
      </c>
      <c r="Q660" s="25">
        <f t="shared" si="322"/>
        <v>0</v>
      </c>
      <c r="R660" s="25">
        <f t="shared" si="323"/>
        <v>0</v>
      </c>
      <c r="S660" s="25">
        <f t="shared" si="324"/>
        <v>0</v>
      </c>
      <c r="T660" s="25">
        <f t="shared" si="325"/>
        <v>0</v>
      </c>
      <c r="U660" s="25">
        <f t="shared" si="326"/>
        <v>149</v>
      </c>
      <c r="V660" s="25">
        <f t="shared" si="327"/>
        <v>149</v>
      </c>
      <c r="W660" s="25">
        <f t="shared" si="328"/>
        <v>166</v>
      </c>
      <c r="X660" s="25">
        <f t="shared" si="329"/>
        <v>166</v>
      </c>
      <c r="Y660" s="25">
        <f t="shared" si="330"/>
        <v>119</v>
      </c>
      <c r="Z660" s="25">
        <f t="shared" si="331"/>
        <v>119</v>
      </c>
      <c r="AA660" s="25">
        <f t="shared" si="332"/>
        <v>125</v>
      </c>
      <c r="AB660" s="25">
        <f t="shared" si="333"/>
        <v>125</v>
      </c>
      <c r="AC660" s="25">
        <f t="shared" si="334"/>
        <v>0</v>
      </c>
      <c r="AD660" s="25">
        <f t="shared" si="335"/>
        <v>0</v>
      </c>
      <c r="AE660" s="25">
        <f t="shared" si="336"/>
        <v>34</v>
      </c>
      <c r="AF660" s="27">
        <f t="shared" si="337"/>
        <v>34</v>
      </c>
      <c r="AG660" s="27">
        <f t="shared" si="338"/>
        <v>0</v>
      </c>
      <c r="AH660" s="27">
        <f t="shared" si="339"/>
        <v>0</v>
      </c>
      <c r="AI660" s="27">
        <f t="shared" si="340"/>
        <v>0</v>
      </c>
      <c r="AJ660" s="27">
        <f t="shared" si="341"/>
        <v>0</v>
      </c>
      <c r="AK660" s="26">
        <f>SUM(Tabela4[[#This Row],[1º ano  LP]:[Questionário Contextual Estudante]])</f>
        <v>1186</v>
      </c>
      <c r="AM660">
        <f>IFERROR(IF(VLOOKUP(Tabela4[[#This Row],[Designação]],BW:BX,2,0)="SIM",SUM(AR660:AU660)+(4*(SUM(BH660:BK660))),0),0)</f>
        <v>0</v>
      </c>
      <c r="AN660">
        <f>IFERROR(IF(VLOOKUP(Tabela4[[#This Row],[Designação]],BW:BX,2,0)="SIM",SUM(AV660:BC660)+(4*(SUM(BL660:BS660))),0),0)</f>
        <v>0</v>
      </c>
      <c r="AO660">
        <f>IFERROR(VLOOKUP(Tabela4[[#This Row],[Designação]],BW:BX,2,0),0)</f>
        <v>0</v>
      </c>
      <c r="AP660" t="str">
        <f>IF(Tabela4[[#This Row],[Designação]]=AQ660,"SIM","NÃO")</f>
        <v>SIM</v>
      </c>
      <c r="AQ660" s="38">
        <v>817056</v>
      </c>
      <c r="AW660">
        <v>133</v>
      </c>
      <c r="AX660">
        <v>150</v>
      </c>
      <c r="AY660">
        <v>107</v>
      </c>
      <c r="AZ660">
        <v>113</v>
      </c>
      <c r="BB660">
        <v>30</v>
      </c>
      <c r="BD660">
        <v>533</v>
      </c>
      <c r="BF660" t="str">
        <f t="shared" si="342"/>
        <v>sim</v>
      </c>
      <c r="BG660" s="38">
        <v>817056</v>
      </c>
      <c r="BM660">
        <v>4</v>
      </c>
      <c r="BN660">
        <v>4</v>
      </c>
      <c r="BO660">
        <v>3</v>
      </c>
      <c r="BP660">
        <v>3</v>
      </c>
      <c r="BR660">
        <v>1</v>
      </c>
      <c r="BT660">
        <v>15</v>
      </c>
    </row>
    <row r="661" spans="2:72" x14ac:dyDescent="0.25">
      <c r="B661" s="22">
        <v>8</v>
      </c>
      <c r="C661" s="23">
        <v>817057</v>
      </c>
      <c r="D661" s="24" t="s">
        <v>694</v>
      </c>
      <c r="E661" s="25">
        <f t="shared" si="312"/>
        <v>35</v>
      </c>
      <c r="F661" s="25">
        <f>Tabela4[[#This Row],[1º ano  LP]]</f>
        <v>35</v>
      </c>
      <c r="G661" s="27">
        <f t="shared" si="313"/>
        <v>2</v>
      </c>
      <c r="H661" s="27">
        <f>Tabela4[[#This Row],[1º ano - APLICADOR LP]]</f>
        <v>2</v>
      </c>
      <c r="I661" s="25">
        <f t="shared" si="314"/>
        <v>58</v>
      </c>
      <c r="J661" s="25">
        <f t="shared" si="315"/>
        <v>58</v>
      </c>
      <c r="K661" s="27">
        <f t="shared" si="316"/>
        <v>4</v>
      </c>
      <c r="L661" s="27">
        <f t="shared" si="317"/>
        <v>4</v>
      </c>
      <c r="M661" s="25">
        <f t="shared" si="318"/>
        <v>65</v>
      </c>
      <c r="N661" s="25">
        <f t="shared" si="319"/>
        <v>65</v>
      </c>
      <c r="O661" s="27">
        <f t="shared" si="320"/>
        <v>4</v>
      </c>
      <c r="P661" s="27">
        <f t="shared" si="321"/>
        <v>4</v>
      </c>
      <c r="Q661" s="25">
        <f t="shared" si="322"/>
        <v>33</v>
      </c>
      <c r="R661" s="25">
        <f t="shared" si="323"/>
        <v>33</v>
      </c>
      <c r="S661" s="25">
        <f t="shared" si="324"/>
        <v>57</v>
      </c>
      <c r="T661" s="25">
        <f t="shared" si="325"/>
        <v>57</v>
      </c>
      <c r="U661" s="25">
        <f t="shared" si="326"/>
        <v>0</v>
      </c>
      <c r="V661" s="25">
        <f t="shared" si="327"/>
        <v>0</v>
      </c>
      <c r="W661" s="25">
        <f t="shared" si="328"/>
        <v>0</v>
      </c>
      <c r="X661" s="25">
        <f t="shared" si="329"/>
        <v>0</v>
      </c>
      <c r="Y661" s="25">
        <f t="shared" si="330"/>
        <v>0</v>
      </c>
      <c r="Z661" s="25">
        <f t="shared" si="331"/>
        <v>0</v>
      </c>
      <c r="AA661" s="25">
        <f t="shared" si="332"/>
        <v>0</v>
      </c>
      <c r="AB661" s="25">
        <f t="shared" si="333"/>
        <v>0</v>
      </c>
      <c r="AC661" s="25">
        <f t="shared" si="334"/>
        <v>0</v>
      </c>
      <c r="AD661" s="25">
        <f t="shared" si="335"/>
        <v>0</v>
      </c>
      <c r="AE661" s="25">
        <f t="shared" si="336"/>
        <v>0</v>
      </c>
      <c r="AF661" s="27">
        <f t="shared" si="337"/>
        <v>0</v>
      </c>
      <c r="AG661" s="27">
        <f t="shared" si="338"/>
        <v>0</v>
      </c>
      <c r="AH661" s="27">
        <f t="shared" si="339"/>
        <v>0</v>
      </c>
      <c r="AI661" s="27">
        <f t="shared" si="340"/>
        <v>0</v>
      </c>
      <c r="AJ661" s="27">
        <f t="shared" si="341"/>
        <v>0</v>
      </c>
      <c r="AK661" s="26">
        <f>SUM(Tabela4[[#This Row],[1º ano  LP]:[Questionário Contextual Estudante]])</f>
        <v>516</v>
      </c>
      <c r="AM661">
        <f>IFERROR(IF(VLOOKUP(Tabela4[[#This Row],[Designação]],BW:BX,2,0)="SIM",SUM(AR661:AU661)+(4*(SUM(BH661:BK661))),0),0)</f>
        <v>0</v>
      </c>
      <c r="AN661">
        <f>IFERROR(IF(VLOOKUP(Tabela4[[#This Row],[Designação]],BW:BX,2,0)="SIM",SUM(AV661:BC661)+(4*(SUM(BL661:BS661))),0),0)</f>
        <v>0</v>
      </c>
      <c r="AO661">
        <f>IFERROR(VLOOKUP(Tabela4[[#This Row],[Designação]],BW:BX,2,0),0)</f>
        <v>0</v>
      </c>
      <c r="AP661" t="str">
        <f>IF(Tabela4[[#This Row],[Designação]]=AQ661,"SIM","NÃO")</f>
        <v>SIM</v>
      </c>
      <c r="AQ661" s="38">
        <v>817057</v>
      </c>
      <c r="AR661">
        <v>31</v>
      </c>
      <c r="AS661">
        <v>50</v>
      </c>
      <c r="AT661">
        <v>57</v>
      </c>
      <c r="AU661">
        <v>29</v>
      </c>
      <c r="AV661">
        <v>49</v>
      </c>
      <c r="BD661">
        <v>216</v>
      </c>
      <c r="BF661" t="str">
        <f t="shared" si="342"/>
        <v>sim</v>
      </c>
      <c r="BG661" s="38">
        <v>817057</v>
      </c>
      <c r="BH661">
        <v>1</v>
      </c>
      <c r="BI661">
        <v>2</v>
      </c>
      <c r="BJ661">
        <v>2</v>
      </c>
      <c r="BK661">
        <v>1</v>
      </c>
      <c r="BL661">
        <v>2</v>
      </c>
      <c r="BT661">
        <v>8</v>
      </c>
    </row>
    <row r="662" spans="2:72" x14ac:dyDescent="0.25">
      <c r="B662" s="22">
        <v>8</v>
      </c>
      <c r="C662" s="23">
        <v>817058</v>
      </c>
      <c r="D662" s="24" t="s">
        <v>695</v>
      </c>
      <c r="E662" s="25">
        <f t="shared" si="312"/>
        <v>33</v>
      </c>
      <c r="F662" s="25">
        <f>Tabela4[[#This Row],[1º ano  LP]]</f>
        <v>33</v>
      </c>
      <c r="G662" s="27">
        <f t="shared" si="313"/>
        <v>2</v>
      </c>
      <c r="H662" s="27">
        <f>Tabela4[[#This Row],[1º ano - APLICADOR LP]]</f>
        <v>2</v>
      </c>
      <c r="I662" s="25">
        <f t="shared" si="314"/>
        <v>58</v>
      </c>
      <c r="J662" s="25">
        <f t="shared" si="315"/>
        <v>58</v>
      </c>
      <c r="K662" s="27">
        <f t="shared" si="316"/>
        <v>4</v>
      </c>
      <c r="L662" s="27">
        <f t="shared" si="317"/>
        <v>4</v>
      </c>
      <c r="M662" s="25">
        <f t="shared" si="318"/>
        <v>42</v>
      </c>
      <c r="N662" s="25">
        <f t="shared" si="319"/>
        <v>42</v>
      </c>
      <c r="O662" s="27">
        <f t="shared" si="320"/>
        <v>2</v>
      </c>
      <c r="P662" s="27">
        <f t="shared" si="321"/>
        <v>2</v>
      </c>
      <c r="Q662" s="25">
        <f t="shared" si="322"/>
        <v>74</v>
      </c>
      <c r="R662" s="25">
        <f t="shared" si="323"/>
        <v>74</v>
      </c>
      <c r="S662" s="25">
        <f t="shared" si="324"/>
        <v>73</v>
      </c>
      <c r="T662" s="25">
        <f t="shared" si="325"/>
        <v>73</v>
      </c>
      <c r="U662" s="25">
        <f t="shared" si="326"/>
        <v>0</v>
      </c>
      <c r="V662" s="25">
        <f t="shared" si="327"/>
        <v>0</v>
      </c>
      <c r="W662" s="25">
        <f t="shared" si="328"/>
        <v>0</v>
      </c>
      <c r="X662" s="25">
        <f t="shared" si="329"/>
        <v>0</v>
      </c>
      <c r="Y662" s="25">
        <f t="shared" si="330"/>
        <v>0</v>
      </c>
      <c r="Z662" s="25">
        <f t="shared" si="331"/>
        <v>0</v>
      </c>
      <c r="AA662" s="25">
        <f t="shared" si="332"/>
        <v>0</v>
      </c>
      <c r="AB662" s="25">
        <f t="shared" si="333"/>
        <v>0</v>
      </c>
      <c r="AC662" s="25">
        <f t="shared" si="334"/>
        <v>0</v>
      </c>
      <c r="AD662" s="25">
        <f t="shared" si="335"/>
        <v>0</v>
      </c>
      <c r="AE662" s="25">
        <f t="shared" si="336"/>
        <v>0</v>
      </c>
      <c r="AF662" s="27">
        <f t="shared" si="337"/>
        <v>0</v>
      </c>
      <c r="AG662" s="27">
        <f t="shared" si="338"/>
        <v>0</v>
      </c>
      <c r="AH662" s="27">
        <f t="shared" si="339"/>
        <v>0</v>
      </c>
      <c r="AI662" s="27">
        <f t="shared" si="340"/>
        <v>0</v>
      </c>
      <c r="AJ662" s="27">
        <f t="shared" si="341"/>
        <v>0</v>
      </c>
      <c r="AK662" s="26">
        <f>SUM(Tabela4[[#This Row],[1º ano  LP]:[Questionário Contextual Estudante]])</f>
        <v>576</v>
      </c>
      <c r="AM662">
        <f>IFERROR(IF(VLOOKUP(Tabela4[[#This Row],[Designação]],BW:BX,2,0)="SIM",SUM(AR662:AU662)+(4*(SUM(BH662:BK662))),0),0)</f>
        <v>0</v>
      </c>
      <c r="AN662">
        <f>IFERROR(IF(VLOOKUP(Tabela4[[#This Row],[Designação]],BW:BX,2,0)="SIM",SUM(AV662:BC662)+(4*(SUM(BL662:BS662))),0),0)</f>
        <v>0</v>
      </c>
      <c r="AO662">
        <f>IFERROR(VLOOKUP(Tabela4[[#This Row],[Designação]],BW:BX,2,0),0)</f>
        <v>0</v>
      </c>
      <c r="AP662" t="str">
        <f>IF(Tabela4[[#This Row],[Designação]]=AQ662,"SIM","NÃO")</f>
        <v>SIM</v>
      </c>
      <c r="AQ662" s="38">
        <v>817058</v>
      </c>
      <c r="AR662">
        <v>29</v>
      </c>
      <c r="AS662">
        <v>50</v>
      </c>
      <c r="AT662">
        <v>38</v>
      </c>
      <c r="AU662">
        <v>66</v>
      </c>
      <c r="AV662">
        <v>65</v>
      </c>
      <c r="BD662">
        <v>248</v>
      </c>
      <c r="BF662" t="str">
        <f t="shared" si="342"/>
        <v>sim</v>
      </c>
      <c r="BG662" s="38">
        <v>817058</v>
      </c>
      <c r="BH662">
        <v>1</v>
      </c>
      <c r="BI662">
        <v>2</v>
      </c>
      <c r="BJ662">
        <v>1</v>
      </c>
      <c r="BK662">
        <v>2</v>
      </c>
      <c r="BL662">
        <v>2</v>
      </c>
      <c r="BT662">
        <v>8</v>
      </c>
    </row>
    <row r="663" spans="2:72" x14ac:dyDescent="0.25">
      <c r="B663" s="22">
        <v>8</v>
      </c>
      <c r="C663" s="23">
        <v>817059</v>
      </c>
      <c r="D663" s="24" t="s">
        <v>696</v>
      </c>
      <c r="E663" s="25">
        <f t="shared" si="312"/>
        <v>62</v>
      </c>
      <c r="F663" s="25">
        <f>Tabela4[[#This Row],[1º ano  LP]]</f>
        <v>62</v>
      </c>
      <c r="G663" s="27">
        <f t="shared" si="313"/>
        <v>4</v>
      </c>
      <c r="H663" s="27">
        <f>Tabela4[[#This Row],[1º ano - APLICADOR LP]]</f>
        <v>4</v>
      </c>
      <c r="I663" s="25">
        <f t="shared" si="314"/>
        <v>66</v>
      </c>
      <c r="J663" s="25">
        <f t="shared" si="315"/>
        <v>66</v>
      </c>
      <c r="K663" s="27">
        <f t="shared" si="316"/>
        <v>4</v>
      </c>
      <c r="L663" s="27">
        <f t="shared" si="317"/>
        <v>4</v>
      </c>
      <c r="M663" s="25">
        <f t="shared" si="318"/>
        <v>70</v>
      </c>
      <c r="N663" s="25">
        <f t="shared" si="319"/>
        <v>70</v>
      </c>
      <c r="O663" s="27">
        <f t="shared" si="320"/>
        <v>4</v>
      </c>
      <c r="P663" s="27">
        <f t="shared" si="321"/>
        <v>4</v>
      </c>
      <c r="Q663" s="25">
        <f t="shared" si="322"/>
        <v>70</v>
      </c>
      <c r="R663" s="25">
        <f t="shared" si="323"/>
        <v>70</v>
      </c>
      <c r="S663" s="25">
        <f t="shared" si="324"/>
        <v>71</v>
      </c>
      <c r="T663" s="25">
        <f t="shared" si="325"/>
        <v>71</v>
      </c>
      <c r="U663" s="25">
        <f t="shared" si="326"/>
        <v>0</v>
      </c>
      <c r="V663" s="25">
        <f t="shared" si="327"/>
        <v>0</v>
      </c>
      <c r="W663" s="25">
        <f t="shared" si="328"/>
        <v>0</v>
      </c>
      <c r="X663" s="25">
        <f t="shared" si="329"/>
        <v>0</v>
      </c>
      <c r="Y663" s="25">
        <f t="shared" si="330"/>
        <v>0</v>
      </c>
      <c r="Z663" s="25">
        <f t="shared" si="331"/>
        <v>0</v>
      </c>
      <c r="AA663" s="25">
        <f t="shared" si="332"/>
        <v>0</v>
      </c>
      <c r="AB663" s="25">
        <f t="shared" si="333"/>
        <v>0</v>
      </c>
      <c r="AC663" s="25">
        <f t="shared" si="334"/>
        <v>0</v>
      </c>
      <c r="AD663" s="25">
        <f t="shared" si="335"/>
        <v>0</v>
      </c>
      <c r="AE663" s="25">
        <f t="shared" si="336"/>
        <v>0</v>
      </c>
      <c r="AF663" s="27">
        <f t="shared" si="337"/>
        <v>0</v>
      </c>
      <c r="AG663" s="27">
        <f t="shared" si="338"/>
        <v>0</v>
      </c>
      <c r="AH663" s="27">
        <f t="shared" si="339"/>
        <v>0</v>
      </c>
      <c r="AI663" s="27">
        <f t="shared" si="340"/>
        <v>0</v>
      </c>
      <c r="AJ663" s="27">
        <f t="shared" si="341"/>
        <v>0</v>
      </c>
      <c r="AK663" s="26">
        <f>SUM(Tabela4[[#This Row],[1º ano  LP]:[Questionário Contextual Estudante]])</f>
        <v>702</v>
      </c>
      <c r="AM663">
        <f>IFERROR(IF(VLOOKUP(Tabela4[[#This Row],[Designação]],BW:BX,2,0)="SIM",SUM(AR663:AU663)+(4*(SUM(BH663:BK663))),0),0)</f>
        <v>0</v>
      </c>
      <c r="AN663">
        <f>IFERROR(IF(VLOOKUP(Tabela4[[#This Row],[Designação]],BW:BX,2,0)="SIM",SUM(AV663:BC663)+(4*(SUM(BL663:BS663))),0),0)</f>
        <v>0</v>
      </c>
      <c r="AO663">
        <f>IFERROR(VLOOKUP(Tabela4[[#This Row],[Designação]],BW:BX,2,0),0)</f>
        <v>0</v>
      </c>
      <c r="AP663" t="str">
        <f>IF(Tabela4[[#This Row],[Designação]]=AQ663,"SIM","NÃO")</f>
        <v>SIM</v>
      </c>
      <c r="AQ663" s="38">
        <v>817059</v>
      </c>
      <c r="AR663">
        <v>54</v>
      </c>
      <c r="AS663">
        <v>58</v>
      </c>
      <c r="AT663">
        <v>62</v>
      </c>
      <c r="AU663">
        <v>62</v>
      </c>
      <c r="AV663">
        <v>63</v>
      </c>
      <c r="BD663">
        <v>299</v>
      </c>
      <c r="BF663" t="str">
        <f t="shared" si="342"/>
        <v>sim</v>
      </c>
      <c r="BG663" s="38">
        <v>817059</v>
      </c>
      <c r="BH663">
        <v>2</v>
      </c>
      <c r="BI663">
        <v>2</v>
      </c>
      <c r="BJ663">
        <v>2</v>
      </c>
      <c r="BK663">
        <v>2</v>
      </c>
      <c r="BL663">
        <v>2</v>
      </c>
      <c r="BT663">
        <v>10</v>
      </c>
    </row>
    <row r="664" spans="2:72" x14ac:dyDescent="0.25">
      <c r="B664" s="22">
        <v>8</v>
      </c>
      <c r="C664" s="23">
        <v>817060</v>
      </c>
      <c r="D664" s="24" t="s">
        <v>697</v>
      </c>
      <c r="E664" s="25">
        <f t="shared" si="312"/>
        <v>102</v>
      </c>
      <c r="F664" s="25">
        <f>Tabela4[[#This Row],[1º ano  LP]]</f>
        <v>102</v>
      </c>
      <c r="G664" s="27">
        <f t="shared" si="313"/>
        <v>6</v>
      </c>
      <c r="H664" s="27">
        <f>Tabela4[[#This Row],[1º ano - APLICADOR LP]]</f>
        <v>6</v>
      </c>
      <c r="I664" s="25">
        <f t="shared" si="314"/>
        <v>107</v>
      </c>
      <c r="J664" s="25">
        <f t="shared" si="315"/>
        <v>107</v>
      </c>
      <c r="K664" s="27">
        <f t="shared" si="316"/>
        <v>6</v>
      </c>
      <c r="L664" s="27">
        <f t="shared" si="317"/>
        <v>6</v>
      </c>
      <c r="M664" s="25">
        <f t="shared" si="318"/>
        <v>75</v>
      </c>
      <c r="N664" s="25">
        <f t="shared" si="319"/>
        <v>75</v>
      </c>
      <c r="O664" s="27">
        <f t="shared" si="320"/>
        <v>4</v>
      </c>
      <c r="P664" s="27">
        <f t="shared" si="321"/>
        <v>4</v>
      </c>
      <c r="Q664" s="25">
        <f t="shared" si="322"/>
        <v>63</v>
      </c>
      <c r="R664" s="25">
        <f t="shared" si="323"/>
        <v>63</v>
      </c>
      <c r="S664" s="25">
        <f t="shared" si="324"/>
        <v>77</v>
      </c>
      <c r="T664" s="25">
        <f t="shared" si="325"/>
        <v>77</v>
      </c>
      <c r="U664" s="25">
        <f t="shared" si="326"/>
        <v>0</v>
      </c>
      <c r="V664" s="25">
        <f t="shared" si="327"/>
        <v>0</v>
      </c>
      <c r="W664" s="25">
        <f t="shared" si="328"/>
        <v>0</v>
      </c>
      <c r="X664" s="25">
        <f t="shared" si="329"/>
        <v>0</v>
      </c>
      <c r="Y664" s="25">
        <f t="shared" si="330"/>
        <v>0</v>
      </c>
      <c r="Z664" s="25">
        <f t="shared" si="331"/>
        <v>0</v>
      </c>
      <c r="AA664" s="25">
        <f t="shared" si="332"/>
        <v>0</v>
      </c>
      <c r="AB664" s="25">
        <f t="shared" si="333"/>
        <v>0</v>
      </c>
      <c r="AC664" s="25">
        <f t="shared" si="334"/>
        <v>0</v>
      </c>
      <c r="AD664" s="25">
        <f t="shared" si="335"/>
        <v>0</v>
      </c>
      <c r="AE664" s="25">
        <f t="shared" si="336"/>
        <v>0</v>
      </c>
      <c r="AF664" s="27">
        <f t="shared" si="337"/>
        <v>0</v>
      </c>
      <c r="AG664" s="27">
        <f t="shared" si="338"/>
        <v>0</v>
      </c>
      <c r="AH664" s="27">
        <f t="shared" si="339"/>
        <v>0</v>
      </c>
      <c r="AI664" s="27">
        <f t="shared" si="340"/>
        <v>0</v>
      </c>
      <c r="AJ664" s="27">
        <f t="shared" si="341"/>
        <v>0</v>
      </c>
      <c r="AK664" s="26">
        <f>SUM(Tabela4[[#This Row],[1º ano  LP]:[Questionário Contextual Estudante]])</f>
        <v>880</v>
      </c>
      <c r="AM664">
        <f>IFERROR(IF(VLOOKUP(Tabela4[[#This Row],[Designação]],BW:BX,2,0)="SIM",SUM(AR664:AU664)+(4*(SUM(BH664:BK664))),0),0)</f>
        <v>0</v>
      </c>
      <c r="AN664">
        <f>IFERROR(IF(VLOOKUP(Tabela4[[#This Row],[Designação]],BW:BX,2,0)="SIM",SUM(AV664:BC664)+(4*(SUM(BL664:BS664))),0),0)</f>
        <v>0</v>
      </c>
      <c r="AO664">
        <f>IFERROR(VLOOKUP(Tabela4[[#This Row],[Designação]],BW:BX,2,0),0)</f>
        <v>0</v>
      </c>
      <c r="AP664" t="str">
        <f>IF(Tabela4[[#This Row],[Designação]]=AQ664,"SIM","NÃO")</f>
        <v>SIM</v>
      </c>
      <c r="AQ664" s="38">
        <v>817060</v>
      </c>
      <c r="AR664">
        <v>90</v>
      </c>
      <c r="AS664">
        <v>95</v>
      </c>
      <c r="AT664">
        <v>67</v>
      </c>
      <c r="AU664">
        <v>55</v>
      </c>
      <c r="AV664">
        <v>69</v>
      </c>
      <c r="BD664">
        <v>376</v>
      </c>
      <c r="BF664" t="str">
        <f t="shared" si="342"/>
        <v>sim</v>
      </c>
      <c r="BG664" s="38">
        <v>817060</v>
      </c>
      <c r="BH664">
        <v>3</v>
      </c>
      <c r="BI664">
        <v>3</v>
      </c>
      <c r="BJ664">
        <v>2</v>
      </c>
      <c r="BK664">
        <v>2</v>
      </c>
      <c r="BL664">
        <v>2</v>
      </c>
      <c r="BT664">
        <v>12</v>
      </c>
    </row>
    <row r="665" spans="2:72" x14ac:dyDescent="0.25">
      <c r="B665" s="22">
        <v>8</v>
      </c>
      <c r="C665" s="23">
        <v>817061</v>
      </c>
      <c r="D665" s="24" t="s">
        <v>698</v>
      </c>
      <c r="E665" s="25">
        <f t="shared" si="312"/>
        <v>99</v>
      </c>
      <c r="F665" s="25">
        <f>Tabela4[[#This Row],[1º ano  LP]]</f>
        <v>99</v>
      </c>
      <c r="G665" s="27">
        <f t="shared" si="313"/>
        <v>6</v>
      </c>
      <c r="H665" s="27">
        <f>Tabela4[[#This Row],[1º ano - APLICADOR LP]]</f>
        <v>6</v>
      </c>
      <c r="I665" s="25">
        <f t="shared" si="314"/>
        <v>108</v>
      </c>
      <c r="J665" s="25">
        <f t="shared" si="315"/>
        <v>108</v>
      </c>
      <c r="K665" s="27">
        <f t="shared" si="316"/>
        <v>6</v>
      </c>
      <c r="L665" s="27">
        <f t="shared" si="317"/>
        <v>6</v>
      </c>
      <c r="M665" s="25">
        <f t="shared" si="318"/>
        <v>98</v>
      </c>
      <c r="N665" s="25">
        <f t="shared" si="319"/>
        <v>98</v>
      </c>
      <c r="O665" s="27">
        <f t="shared" si="320"/>
        <v>6</v>
      </c>
      <c r="P665" s="27">
        <f t="shared" si="321"/>
        <v>6</v>
      </c>
      <c r="Q665" s="25">
        <f t="shared" si="322"/>
        <v>106</v>
      </c>
      <c r="R665" s="25">
        <f t="shared" si="323"/>
        <v>106</v>
      </c>
      <c r="S665" s="25">
        <f t="shared" si="324"/>
        <v>71</v>
      </c>
      <c r="T665" s="25">
        <f t="shared" si="325"/>
        <v>71</v>
      </c>
      <c r="U665" s="25">
        <f t="shared" si="326"/>
        <v>0</v>
      </c>
      <c r="V665" s="25">
        <f t="shared" si="327"/>
        <v>0</v>
      </c>
      <c r="W665" s="25">
        <f t="shared" si="328"/>
        <v>0</v>
      </c>
      <c r="X665" s="25">
        <f t="shared" si="329"/>
        <v>0</v>
      </c>
      <c r="Y665" s="25">
        <f t="shared" si="330"/>
        <v>0</v>
      </c>
      <c r="Z665" s="25">
        <f t="shared" si="331"/>
        <v>0</v>
      </c>
      <c r="AA665" s="25">
        <f t="shared" si="332"/>
        <v>0</v>
      </c>
      <c r="AB665" s="25">
        <f t="shared" si="333"/>
        <v>0</v>
      </c>
      <c r="AC665" s="25">
        <f t="shared" si="334"/>
        <v>0</v>
      </c>
      <c r="AD665" s="25">
        <f t="shared" si="335"/>
        <v>0</v>
      </c>
      <c r="AE665" s="25">
        <f t="shared" si="336"/>
        <v>0</v>
      </c>
      <c r="AF665" s="27">
        <f t="shared" si="337"/>
        <v>0</v>
      </c>
      <c r="AG665" s="27">
        <f t="shared" si="338"/>
        <v>0</v>
      </c>
      <c r="AH665" s="27">
        <f t="shared" si="339"/>
        <v>0</v>
      </c>
      <c r="AI665" s="27">
        <f t="shared" si="340"/>
        <v>0</v>
      </c>
      <c r="AJ665" s="27">
        <f t="shared" si="341"/>
        <v>0</v>
      </c>
      <c r="AK665" s="26">
        <f>SUM(Tabela4[[#This Row],[1º ano  LP]:[Questionário Contextual Estudante]])</f>
        <v>1000</v>
      </c>
      <c r="AM665">
        <f>IFERROR(IF(VLOOKUP(Tabela4[[#This Row],[Designação]],BW:BX,2,0)="SIM",SUM(AR665:AU665)+(4*(SUM(BH665:BK665))),0),0)</f>
        <v>0</v>
      </c>
      <c r="AN665">
        <f>IFERROR(IF(VLOOKUP(Tabela4[[#This Row],[Designação]],BW:BX,2,0)="SIM",SUM(AV665:BC665)+(4*(SUM(BL665:BS665))),0),0)</f>
        <v>0</v>
      </c>
      <c r="AO665">
        <f>IFERROR(VLOOKUP(Tabela4[[#This Row],[Designação]],BW:BX,2,0),0)</f>
        <v>0</v>
      </c>
      <c r="AP665" t="str">
        <f>IF(Tabela4[[#This Row],[Designação]]=AQ665,"SIM","NÃO")</f>
        <v>SIM</v>
      </c>
      <c r="AQ665" s="38">
        <v>817061</v>
      </c>
      <c r="AR665">
        <v>87</v>
      </c>
      <c r="AS665">
        <v>96</v>
      </c>
      <c r="AT665">
        <v>86</v>
      </c>
      <c r="AU665">
        <v>94</v>
      </c>
      <c r="AV665">
        <v>63</v>
      </c>
      <c r="BD665">
        <v>426</v>
      </c>
      <c r="BF665" t="str">
        <f t="shared" si="342"/>
        <v>sim</v>
      </c>
      <c r="BG665" s="38">
        <v>817061</v>
      </c>
      <c r="BH665">
        <v>3</v>
      </c>
      <c r="BI665">
        <v>3</v>
      </c>
      <c r="BJ665">
        <v>3</v>
      </c>
      <c r="BK665">
        <v>3</v>
      </c>
      <c r="BL665">
        <v>2</v>
      </c>
      <c r="BT665">
        <v>14</v>
      </c>
    </row>
    <row r="666" spans="2:72" x14ac:dyDescent="0.25">
      <c r="B666" s="22">
        <v>8</v>
      </c>
      <c r="C666" s="23">
        <v>817062</v>
      </c>
      <c r="D666" s="24" t="s">
        <v>699</v>
      </c>
      <c r="E666" s="25">
        <f t="shared" si="312"/>
        <v>0</v>
      </c>
      <c r="F666" s="25">
        <f>Tabela4[[#This Row],[1º ano  LP]]</f>
        <v>0</v>
      </c>
      <c r="G666" s="27">
        <f t="shared" si="313"/>
        <v>0</v>
      </c>
      <c r="H666" s="27">
        <f>Tabela4[[#This Row],[1º ano - APLICADOR LP]]</f>
        <v>0</v>
      </c>
      <c r="I666" s="25">
        <f t="shared" si="314"/>
        <v>0</v>
      </c>
      <c r="J666" s="25">
        <f t="shared" si="315"/>
        <v>0</v>
      </c>
      <c r="K666" s="27">
        <f t="shared" si="316"/>
        <v>0</v>
      </c>
      <c r="L666" s="27">
        <f t="shared" si="317"/>
        <v>0</v>
      </c>
      <c r="M666" s="25">
        <f t="shared" si="318"/>
        <v>0</v>
      </c>
      <c r="N666" s="25">
        <f t="shared" si="319"/>
        <v>0</v>
      </c>
      <c r="O666" s="27">
        <f t="shared" si="320"/>
        <v>0</v>
      </c>
      <c r="P666" s="27">
        <f t="shared" si="321"/>
        <v>0</v>
      </c>
      <c r="Q666" s="25">
        <f t="shared" si="322"/>
        <v>0</v>
      </c>
      <c r="R666" s="25">
        <f t="shared" si="323"/>
        <v>0</v>
      </c>
      <c r="S666" s="25">
        <f t="shared" si="324"/>
        <v>0</v>
      </c>
      <c r="T666" s="25">
        <f t="shared" si="325"/>
        <v>0</v>
      </c>
      <c r="U666" s="25">
        <f t="shared" si="326"/>
        <v>108</v>
      </c>
      <c r="V666" s="25">
        <f t="shared" si="327"/>
        <v>108</v>
      </c>
      <c r="W666" s="25">
        <f t="shared" si="328"/>
        <v>72</v>
      </c>
      <c r="X666" s="25">
        <f t="shared" si="329"/>
        <v>72</v>
      </c>
      <c r="Y666" s="25">
        <f t="shared" si="330"/>
        <v>57</v>
      </c>
      <c r="Z666" s="25">
        <f t="shared" si="331"/>
        <v>57</v>
      </c>
      <c r="AA666" s="25">
        <f t="shared" si="332"/>
        <v>68</v>
      </c>
      <c r="AB666" s="25">
        <f t="shared" si="333"/>
        <v>68</v>
      </c>
      <c r="AC666" s="25">
        <f t="shared" si="334"/>
        <v>0</v>
      </c>
      <c r="AD666" s="25">
        <f t="shared" si="335"/>
        <v>0</v>
      </c>
      <c r="AE666" s="25">
        <f t="shared" si="336"/>
        <v>26</v>
      </c>
      <c r="AF666" s="27">
        <f t="shared" si="337"/>
        <v>26</v>
      </c>
      <c r="AG666" s="27">
        <f t="shared" si="338"/>
        <v>0</v>
      </c>
      <c r="AH666" s="27">
        <f t="shared" si="339"/>
        <v>0</v>
      </c>
      <c r="AI666" s="27">
        <f t="shared" si="340"/>
        <v>0</v>
      </c>
      <c r="AJ666" s="27">
        <f t="shared" si="341"/>
        <v>331</v>
      </c>
      <c r="AK666" s="26">
        <f>SUM(Tabela4[[#This Row],[1º ano  LP]:[Questionário Contextual Estudante]])</f>
        <v>993</v>
      </c>
      <c r="AM666">
        <f>IFERROR(IF(VLOOKUP(Tabela4[[#This Row],[Designação]],BW:BX,2,0)="SIM",SUM(AR666:AU666)+(4*(SUM(BH666:BK666))),0),0)</f>
        <v>0</v>
      </c>
      <c r="AN666">
        <f>IFERROR(IF(VLOOKUP(Tabela4[[#This Row],[Designação]],BW:BX,2,0)="SIM",SUM(AV666:BC666)+(4*(SUM(BL666:BS666))),0),0)</f>
        <v>331</v>
      </c>
      <c r="AO666" t="str">
        <f>IFERROR(VLOOKUP(Tabela4[[#This Row],[Designação]],BW:BX,2,0),0)</f>
        <v>SIM</v>
      </c>
      <c r="AP666" t="str">
        <f>IF(Tabela4[[#This Row],[Designação]]=AQ666,"SIM","NÃO")</f>
        <v>SIM</v>
      </c>
      <c r="AQ666" s="38">
        <v>817062</v>
      </c>
      <c r="AW666">
        <v>96</v>
      </c>
      <c r="AX666">
        <v>64</v>
      </c>
      <c r="AY666">
        <v>49</v>
      </c>
      <c r="AZ666">
        <v>60</v>
      </c>
      <c r="BB666">
        <v>22</v>
      </c>
      <c r="BD666">
        <v>291</v>
      </c>
      <c r="BF666" t="str">
        <f t="shared" si="342"/>
        <v>sim</v>
      </c>
      <c r="BG666" s="38">
        <v>817062</v>
      </c>
      <c r="BM666">
        <v>3</v>
      </c>
      <c r="BN666">
        <v>2</v>
      </c>
      <c r="BO666">
        <v>2</v>
      </c>
      <c r="BP666">
        <v>2</v>
      </c>
      <c r="BR666">
        <v>1</v>
      </c>
      <c r="BT666">
        <v>10</v>
      </c>
    </row>
    <row r="667" spans="2:72" x14ac:dyDescent="0.25">
      <c r="B667" s="22">
        <v>8</v>
      </c>
      <c r="C667" s="23">
        <v>817063</v>
      </c>
      <c r="D667" s="24" t="s">
        <v>700</v>
      </c>
      <c r="E667" s="25">
        <f t="shared" si="312"/>
        <v>100</v>
      </c>
      <c r="F667" s="25">
        <f>Tabela4[[#This Row],[1º ano  LP]]</f>
        <v>100</v>
      </c>
      <c r="G667" s="27">
        <f t="shared" si="313"/>
        <v>6</v>
      </c>
      <c r="H667" s="27">
        <f>Tabela4[[#This Row],[1º ano - APLICADOR LP]]</f>
        <v>6</v>
      </c>
      <c r="I667" s="25">
        <f t="shared" si="314"/>
        <v>66</v>
      </c>
      <c r="J667" s="25">
        <f t="shared" si="315"/>
        <v>66</v>
      </c>
      <c r="K667" s="27">
        <f t="shared" si="316"/>
        <v>4</v>
      </c>
      <c r="L667" s="27">
        <f t="shared" si="317"/>
        <v>4</v>
      </c>
      <c r="M667" s="25">
        <f t="shared" si="318"/>
        <v>103</v>
      </c>
      <c r="N667" s="25">
        <f t="shared" si="319"/>
        <v>103</v>
      </c>
      <c r="O667" s="27">
        <f t="shared" si="320"/>
        <v>6</v>
      </c>
      <c r="P667" s="27">
        <f t="shared" si="321"/>
        <v>6</v>
      </c>
      <c r="Q667" s="25">
        <f t="shared" si="322"/>
        <v>78</v>
      </c>
      <c r="R667" s="25">
        <f t="shared" si="323"/>
        <v>78</v>
      </c>
      <c r="S667" s="25">
        <f t="shared" si="324"/>
        <v>115</v>
      </c>
      <c r="T667" s="25">
        <f t="shared" si="325"/>
        <v>115</v>
      </c>
      <c r="U667" s="25">
        <f t="shared" si="326"/>
        <v>0</v>
      </c>
      <c r="V667" s="25">
        <f t="shared" si="327"/>
        <v>0</v>
      </c>
      <c r="W667" s="25">
        <f t="shared" si="328"/>
        <v>0</v>
      </c>
      <c r="X667" s="25">
        <f t="shared" si="329"/>
        <v>0</v>
      </c>
      <c r="Y667" s="25">
        <f t="shared" si="330"/>
        <v>0</v>
      </c>
      <c r="Z667" s="25">
        <f t="shared" si="331"/>
        <v>0</v>
      </c>
      <c r="AA667" s="25">
        <f t="shared" si="332"/>
        <v>0</v>
      </c>
      <c r="AB667" s="25">
        <f t="shared" si="333"/>
        <v>0</v>
      </c>
      <c r="AC667" s="25">
        <f t="shared" si="334"/>
        <v>0</v>
      </c>
      <c r="AD667" s="25">
        <f t="shared" si="335"/>
        <v>0</v>
      </c>
      <c r="AE667" s="25">
        <f t="shared" si="336"/>
        <v>0</v>
      </c>
      <c r="AF667" s="27">
        <f t="shared" si="337"/>
        <v>0</v>
      </c>
      <c r="AG667" s="27">
        <f t="shared" si="338"/>
        <v>0</v>
      </c>
      <c r="AH667" s="27">
        <f t="shared" si="339"/>
        <v>0</v>
      </c>
      <c r="AI667" s="27">
        <f t="shared" si="340"/>
        <v>0</v>
      </c>
      <c r="AJ667" s="27">
        <f t="shared" si="341"/>
        <v>0</v>
      </c>
      <c r="AK667" s="26">
        <f>SUM(Tabela4[[#This Row],[1º ano  LP]:[Questionário Contextual Estudante]])</f>
        <v>956</v>
      </c>
      <c r="AM667">
        <f>IFERROR(IF(VLOOKUP(Tabela4[[#This Row],[Designação]],BW:BX,2,0)="SIM",SUM(AR667:AU667)+(4*(SUM(BH667:BK667))),0),0)</f>
        <v>0</v>
      </c>
      <c r="AN667">
        <f>IFERROR(IF(VLOOKUP(Tabela4[[#This Row],[Designação]],BW:BX,2,0)="SIM",SUM(AV667:BC667)+(4*(SUM(BL667:BS667))),0),0)</f>
        <v>0</v>
      </c>
      <c r="AO667">
        <f>IFERROR(VLOOKUP(Tabela4[[#This Row],[Designação]],BW:BX,2,0),0)</f>
        <v>0</v>
      </c>
      <c r="AP667" t="str">
        <f>IF(Tabela4[[#This Row],[Designação]]=AQ667,"SIM","NÃO")</f>
        <v>SIM</v>
      </c>
      <c r="AQ667" s="38">
        <v>817063</v>
      </c>
      <c r="AR667">
        <v>88</v>
      </c>
      <c r="AS667">
        <v>58</v>
      </c>
      <c r="AT667">
        <v>91</v>
      </c>
      <c r="AU667">
        <v>70</v>
      </c>
      <c r="AV667">
        <v>103</v>
      </c>
      <c r="BD667">
        <v>410</v>
      </c>
      <c r="BF667" t="str">
        <f t="shared" si="342"/>
        <v>sim</v>
      </c>
      <c r="BG667" s="38">
        <v>817063</v>
      </c>
      <c r="BH667">
        <v>3</v>
      </c>
      <c r="BI667">
        <v>2</v>
      </c>
      <c r="BJ667">
        <v>3</v>
      </c>
      <c r="BK667">
        <v>2</v>
      </c>
      <c r="BL667">
        <v>3</v>
      </c>
      <c r="BT667">
        <v>13</v>
      </c>
    </row>
    <row r="668" spans="2:72" x14ac:dyDescent="0.25">
      <c r="B668" s="22">
        <v>8</v>
      </c>
      <c r="C668" s="23">
        <v>817064</v>
      </c>
      <c r="D668" s="24" t="s">
        <v>701</v>
      </c>
      <c r="E668" s="25">
        <f t="shared" si="312"/>
        <v>104</v>
      </c>
      <c r="F668" s="25">
        <f>Tabela4[[#This Row],[1º ano  LP]]</f>
        <v>104</v>
      </c>
      <c r="G668" s="27">
        <f t="shared" si="313"/>
        <v>6</v>
      </c>
      <c r="H668" s="27">
        <f>Tabela4[[#This Row],[1º ano - APLICADOR LP]]</f>
        <v>6</v>
      </c>
      <c r="I668" s="25">
        <f t="shared" si="314"/>
        <v>69</v>
      </c>
      <c r="J668" s="25">
        <f t="shared" si="315"/>
        <v>69</v>
      </c>
      <c r="K668" s="27">
        <f t="shared" si="316"/>
        <v>4</v>
      </c>
      <c r="L668" s="27">
        <f t="shared" si="317"/>
        <v>4</v>
      </c>
      <c r="M668" s="25">
        <f t="shared" si="318"/>
        <v>114</v>
      </c>
      <c r="N668" s="25">
        <f t="shared" si="319"/>
        <v>114</v>
      </c>
      <c r="O668" s="27">
        <f t="shared" si="320"/>
        <v>6</v>
      </c>
      <c r="P668" s="27">
        <f t="shared" si="321"/>
        <v>6</v>
      </c>
      <c r="Q668" s="25">
        <f t="shared" si="322"/>
        <v>72</v>
      </c>
      <c r="R668" s="25">
        <f t="shared" si="323"/>
        <v>72</v>
      </c>
      <c r="S668" s="25">
        <f t="shared" si="324"/>
        <v>113</v>
      </c>
      <c r="T668" s="25">
        <f t="shared" si="325"/>
        <v>113</v>
      </c>
      <c r="U668" s="25">
        <f t="shared" si="326"/>
        <v>82</v>
      </c>
      <c r="V668" s="25">
        <f t="shared" si="327"/>
        <v>82</v>
      </c>
      <c r="W668" s="25">
        <f t="shared" si="328"/>
        <v>0</v>
      </c>
      <c r="X668" s="25">
        <f t="shared" si="329"/>
        <v>0</v>
      </c>
      <c r="Y668" s="25">
        <f t="shared" si="330"/>
        <v>0</v>
      </c>
      <c r="Z668" s="25">
        <f t="shared" si="331"/>
        <v>0</v>
      </c>
      <c r="AA668" s="25">
        <f t="shared" si="332"/>
        <v>0</v>
      </c>
      <c r="AB668" s="25">
        <f t="shared" si="333"/>
        <v>0</v>
      </c>
      <c r="AC668" s="25">
        <f t="shared" si="334"/>
        <v>0</v>
      </c>
      <c r="AD668" s="25">
        <f t="shared" si="335"/>
        <v>0</v>
      </c>
      <c r="AE668" s="25">
        <f t="shared" si="336"/>
        <v>0</v>
      </c>
      <c r="AF668" s="27">
        <f t="shared" si="337"/>
        <v>0</v>
      </c>
      <c r="AG668" s="27">
        <f t="shared" si="338"/>
        <v>0</v>
      </c>
      <c r="AH668" s="27">
        <f t="shared" si="339"/>
        <v>0</v>
      </c>
      <c r="AI668" s="27">
        <f t="shared" si="340"/>
        <v>0</v>
      </c>
      <c r="AJ668" s="27">
        <f t="shared" si="341"/>
        <v>0</v>
      </c>
      <c r="AK668" s="26">
        <f>SUM(Tabela4[[#This Row],[1º ano  LP]:[Questionário Contextual Estudante]])</f>
        <v>1140</v>
      </c>
      <c r="AM668">
        <f>IFERROR(IF(VLOOKUP(Tabela4[[#This Row],[Designação]],BW:BX,2,0)="SIM",SUM(AR668:AU668)+(4*(SUM(BH668:BK668))),0),0)</f>
        <v>0</v>
      </c>
      <c r="AN668">
        <f>IFERROR(IF(VLOOKUP(Tabela4[[#This Row],[Designação]],BW:BX,2,0)="SIM",SUM(AV668:BC668)+(4*(SUM(BL668:BS668))),0),0)</f>
        <v>0</v>
      </c>
      <c r="AO668">
        <f>IFERROR(VLOOKUP(Tabela4[[#This Row],[Designação]],BW:BX,2,0),0)</f>
        <v>0</v>
      </c>
      <c r="AP668" t="str">
        <f>IF(Tabela4[[#This Row],[Designação]]=AQ668,"SIM","NÃO")</f>
        <v>SIM</v>
      </c>
      <c r="AQ668" s="38">
        <v>817064</v>
      </c>
      <c r="AR668">
        <v>92</v>
      </c>
      <c r="AS668">
        <v>61</v>
      </c>
      <c r="AT668">
        <v>102</v>
      </c>
      <c r="AU668">
        <v>64</v>
      </c>
      <c r="AV668">
        <v>101</v>
      </c>
      <c r="AW668">
        <v>74</v>
      </c>
      <c r="BD668">
        <v>494</v>
      </c>
      <c r="BF668" t="str">
        <f t="shared" si="342"/>
        <v>sim</v>
      </c>
      <c r="BG668" s="38">
        <v>817064</v>
      </c>
      <c r="BH668">
        <v>3</v>
      </c>
      <c r="BI668">
        <v>2</v>
      </c>
      <c r="BJ668">
        <v>3</v>
      </c>
      <c r="BK668">
        <v>2</v>
      </c>
      <c r="BL668">
        <v>3</v>
      </c>
      <c r="BM668">
        <v>2</v>
      </c>
      <c r="BT668">
        <v>15</v>
      </c>
    </row>
    <row r="669" spans="2:72" x14ac:dyDescent="0.25">
      <c r="B669" s="22">
        <v>8</v>
      </c>
      <c r="C669" s="23">
        <v>817065</v>
      </c>
      <c r="D669" s="24" t="s">
        <v>702</v>
      </c>
      <c r="E669" s="25">
        <f t="shared" si="312"/>
        <v>35</v>
      </c>
      <c r="F669" s="25">
        <f>Tabela4[[#This Row],[1º ano  LP]]</f>
        <v>35</v>
      </c>
      <c r="G669" s="27">
        <f t="shared" si="313"/>
        <v>2</v>
      </c>
      <c r="H669" s="27">
        <f>Tabela4[[#This Row],[1º ano - APLICADOR LP]]</f>
        <v>2</v>
      </c>
      <c r="I669" s="25">
        <f t="shared" si="314"/>
        <v>87</v>
      </c>
      <c r="J669" s="25">
        <f t="shared" si="315"/>
        <v>87</v>
      </c>
      <c r="K669" s="27">
        <f t="shared" si="316"/>
        <v>6</v>
      </c>
      <c r="L669" s="27">
        <f t="shared" si="317"/>
        <v>6</v>
      </c>
      <c r="M669" s="25">
        <f t="shared" si="318"/>
        <v>37</v>
      </c>
      <c r="N669" s="25">
        <f t="shared" si="319"/>
        <v>37</v>
      </c>
      <c r="O669" s="27">
        <f t="shared" si="320"/>
        <v>2</v>
      </c>
      <c r="P669" s="27">
        <f t="shared" si="321"/>
        <v>2</v>
      </c>
      <c r="Q669" s="25">
        <f t="shared" si="322"/>
        <v>40</v>
      </c>
      <c r="R669" s="25">
        <f t="shared" si="323"/>
        <v>40</v>
      </c>
      <c r="S669" s="25">
        <f t="shared" si="324"/>
        <v>71</v>
      </c>
      <c r="T669" s="25">
        <f t="shared" si="325"/>
        <v>71</v>
      </c>
      <c r="U669" s="25">
        <f t="shared" si="326"/>
        <v>0</v>
      </c>
      <c r="V669" s="25">
        <f t="shared" si="327"/>
        <v>0</v>
      </c>
      <c r="W669" s="25">
        <f t="shared" si="328"/>
        <v>0</v>
      </c>
      <c r="X669" s="25">
        <f t="shared" si="329"/>
        <v>0</v>
      </c>
      <c r="Y669" s="25">
        <f t="shared" si="330"/>
        <v>0</v>
      </c>
      <c r="Z669" s="25">
        <f t="shared" si="331"/>
        <v>0</v>
      </c>
      <c r="AA669" s="25">
        <f t="shared" si="332"/>
        <v>0</v>
      </c>
      <c r="AB669" s="25">
        <f t="shared" si="333"/>
        <v>0</v>
      </c>
      <c r="AC669" s="25">
        <f t="shared" si="334"/>
        <v>0</v>
      </c>
      <c r="AD669" s="25">
        <f t="shared" si="335"/>
        <v>0</v>
      </c>
      <c r="AE669" s="25">
        <f t="shared" si="336"/>
        <v>0</v>
      </c>
      <c r="AF669" s="27">
        <f t="shared" si="337"/>
        <v>0</v>
      </c>
      <c r="AG669" s="27">
        <f t="shared" si="338"/>
        <v>0</v>
      </c>
      <c r="AH669" s="27">
        <f t="shared" si="339"/>
        <v>0</v>
      </c>
      <c r="AI669" s="27">
        <f t="shared" si="340"/>
        <v>0</v>
      </c>
      <c r="AJ669" s="27">
        <f t="shared" si="341"/>
        <v>0</v>
      </c>
      <c r="AK669" s="26">
        <f>SUM(Tabela4[[#This Row],[1º ano  LP]:[Questionário Contextual Estudante]])</f>
        <v>560</v>
      </c>
      <c r="AM669">
        <f>IFERROR(IF(VLOOKUP(Tabela4[[#This Row],[Designação]],BW:BX,2,0)="SIM",SUM(AR669:AU669)+(4*(SUM(BH669:BK669))),0),0)</f>
        <v>0</v>
      </c>
      <c r="AN669">
        <f>IFERROR(IF(VLOOKUP(Tabela4[[#This Row],[Designação]],BW:BX,2,0)="SIM",SUM(AV669:BC669)+(4*(SUM(BL669:BS669))),0),0)</f>
        <v>0</v>
      </c>
      <c r="AO669">
        <f>IFERROR(VLOOKUP(Tabela4[[#This Row],[Designação]],BW:BX,2,0),0)</f>
        <v>0</v>
      </c>
      <c r="AP669" t="str">
        <f>IF(Tabela4[[#This Row],[Designação]]=AQ669,"SIM","NÃO")</f>
        <v>SIM</v>
      </c>
      <c r="AQ669" s="38">
        <v>817065</v>
      </c>
      <c r="AR669">
        <v>31</v>
      </c>
      <c r="AS669">
        <v>75</v>
      </c>
      <c r="AT669">
        <v>33</v>
      </c>
      <c r="AU669">
        <v>36</v>
      </c>
      <c r="AV669">
        <v>63</v>
      </c>
      <c r="BD669">
        <v>238</v>
      </c>
      <c r="BF669" t="str">
        <f t="shared" si="342"/>
        <v>sim</v>
      </c>
      <c r="BG669" s="38">
        <v>817065</v>
      </c>
      <c r="BH669">
        <v>1</v>
      </c>
      <c r="BI669">
        <v>3</v>
      </c>
      <c r="BJ669">
        <v>1</v>
      </c>
      <c r="BK669">
        <v>1</v>
      </c>
      <c r="BL669">
        <v>2</v>
      </c>
      <c r="BT669">
        <v>8</v>
      </c>
    </row>
    <row r="670" spans="2:72" x14ac:dyDescent="0.25">
      <c r="B670" s="22">
        <v>8</v>
      </c>
      <c r="C670" s="23">
        <v>817066</v>
      </c>
      <c r="D670" s="24" t="s">
        <v>703</v>
      </c>
      <c r="E670" s="25">
        <f t="shared" si="312"/>
        <v>0</v>
      </c>
      <c r="F670" s="25">
        <f>Tabela4[[#This Row],[1º ano  LP]]</f>
        <v>0</v>
      </c>
      <c r="G670" s="27">
        <f t="shared" si="313"/>
        <v>0</v>
      </c>
      <c r="H670" s="27">
        <f>Tabela4[[#This Row],[1º ano - APLICADOR LP]]</f>
        <v>0</v>
      </c>
      <c r="I670" s="25">
        <f t="shared" si="314"/>
        <v>0</v>
      </c>
      <c r="J670" s="25">
        <f t="shared" si="315"/>
        <v>0</v>
      </c>
      <c r="K670" s="27">
        <f t="shared" si="316"/>
        <v>0</v>
      </c>
      <c r="L670" s="27">
        <f t="shared" si="317"/>
        <v>0</v>
      </c>
      <c r="M670" s="25">
        <f t="shared" si="318"/>
        <v>0</v>
      </c>
      <c r="N670" s="25">
        <f t="shared" si="319"/>
        <v>0</v>
      </c>
      <c r="O670" s="27">
        <f t="shared" si="320"/>
        <v>0</v>
      </c>
      <c r="P670" s="27">
        <f t="shared" si="321"/>
        <v>0</v>
      </c>
      <c r="Q670" s="25">
        <f t="shared" si="322"/>
        <v>0</v>
      </c>
      <c r="R670" s="25">
        <f t="shared" si="323"/>
        <v>0</v>
      </c>
      <c r="S670" s="25">
        <f t="shared" si="324"/>
        <v>0</v>
      </c>
      <c r="T670" s="25">
        <f t="shared" si="325"/>
        <v>0</v>
      </c>
      <c r="U670" s="25">
        <f t="shared" si="326"/>
        <v>171</v>
      </c>
      <c r="V670" s="25">
        <f t="shared" si="327"/>
        <v>171</v>
      </c>
      <c r="W670" s="25">
        <f t="shared" si="328"/>
        <v>130</v>
      </c>
      <c r="X670" s="25">
        <f t="shared" si="329"/>
        <v>130</v>
      </c>
      <c r="Y670" s="25">
        <f t="shared" si="330"/>
        <v>156</v>
      </c>
      <c r="Z670" s="25">
        <f t="shared" si="331"/>
        <v>156</v>
      </c>
      <c r="AA670" s="25">
        <f t="shared" si="332"/>
        <v>170</v>
      </c>
      <c r="AB670" s="25">
        <f t="shared" si="333"/>
        <v>170</v>
      </c>
      <c r="AC670" s="25">
        <f t="shared" si="334"/>
        <v>0</v>
      </c>
      <c r="AD670" s="25">
        <f t="shared" si="335"/>
        <v>0</v>
      </c>
      <c r="AE670" s="25">
        <f t="shared" si="336"/>
        <v>36</v>
      </c>
      <c r="AF670" s="27">
        <f t="shared" si="337"/>
        <v>36</v>
      </c>
      <c r="AG670" s="27">
        <f t="shared" si="338"/>
        <v>32</v>
      </c>
      <c r="AH670" s="27">
        <f t="shared" si="339"/>
        <v>32</v>
      </c>
      <c r="AI670" s="27">
        <f t="shared" si="340"/>
        <v>0</v>
      </c>
      <c r="AJ670" s="27">
        <f t="shared" si="341"/>
        <v>0</v>
      </c>
      <c r="AK670" s="26">
        <f>SUM(Tabela4[[#This Row],[1º ano  LP]:[Questionário Contextual Estudante]])</f>
        <v>1390</v>
      </c>
      <c r="AM670">
        <f>IFERROR(IF(VLOOKUP(Tabela4[[#This Row],[Designação]],BW:BX,2,0)="SIM",SUM(AR670:AU670)+(4*(SUM(BH670:BK670))),0),0)</f>
        <v>0</v>
      </c>
      <c r="AN670">
        <f>IFERROR(IF(VLOOKUP(Tabela4[[#This Row],[Designação]],BW:BX,2,0)="SIM",SUM(AV670:BC670)+(4*(SUM(BL670:BS670))),0),0)</f>
        <v>0</v>
      </c>
      <c r="AO670">
        <f>IFERROR(VLOOKUP(Tabela4[[#This Row],[Designação]],BW:BX,2,0),0)</f>
        <v>0</v>
      </c>
      <c r="AP670" t="str">
        <f>IF(Tabela4[[#This Row],[Designação]]=AQ670,"SIM","NÃO")</f>
        <v>SIM</v>
      </c>
      <c r="AQ670" s="38">
        <v>817066</v>
      </c>
      <c r="AW670">
        <v>151</v>
      </c>
      <c r="AX670">
        <v>118</v>
      </c>
      <c r="AY670">
        <v>140</v>
      </c>
      <c r="AZ670">
        <v>154</v>
      </c>
      <c r="BB670">
        <v>32</v>
      </c>
      <c r="BC670">
        <v>28</v>
      </c>
      <c r="BD670">
        <v>623</v>
      </c>
      <c r="BF670" t="str">
        <f t="shared" si="342"/>
        <v>sim</v>
      </c>
      <c r="BG670" s="38">
        <v>817066</v>
      </c>
      <c r="BM670">
        <v>5</v>
      </c>
      <c r="BN670">
        <v>3</v>
      </c>
      <c r="BO670">
        <v>4</v>
      </c>
      <c r="BP670">
        <v>4</v>
      </c>
      <c r="BR670">
        <v>1</v>
      </c>
      <c r="BS670">
        <v>1</v>
      </c>
      <c r="BT670">
        <v>18</v>
      </c>
    </row>
    <row r="671" spans="2:72" x14ac:dyDescent="0.25">
      <c r="B671" s="22">
        <v>8</v>
      </c>
      <c r="C671" s="23">
        <v>817067</v>
      </c>
      <c r="D671" s="24" t="s">
        <v>704</v>
      </c>
      <c r="E671" s="25">
        <f t="shared" si="312"/>
        <v>0</v>
      </c>
      <c r="F671" s="25">
        <f>Tabela4[[#This Row],[1º ano  LP]]</f>
        <v>0</v>
      </c>
      <c r="G671" s="27">
        <f t="shared" si="313"/>
        <v>0</v>
      </c>
      <c r="H671" s="27">
        <f>Tabela4[[#This Row],[1º ano - APLICADOR LP]]</f>
        <v>0</v>
      </c>
      <c r="I671" s="25">
        <f t="shared" si="314"/>
        <v>0</v>
      </c>
      <c r="J671" s="25">
        <f t="shared" si="315"/>
        <v>0</v>
      </c>
      <c r="K671" s="27">
        <f t="shared" si="316"/>
        <v>0</v>
      </c>
      <c r="L671" s="27">
        <f t="shared" si="317"/>
        <v>0</v>
      </c>
      <c r="M671" s="25">
        <f t="shared" si="318"/>
        <v>0</v>
      </c>
      <c r="N671" s="25">
        <f t="shared" si="319"/>
        <v>0</v>
      </c>
      <c r="O671" s="27">
        <f t="shared" si="320"/>
        <v>0</v>
      </c>
      <c r="P671" s="27">
        <f t="shared" si="321"/>
        <v>0</v>
      </c>
      <c r="Q671" s="25">
        <f t="shared" si="322"/>
        <v>0</v>
      </c>
      <c r="R671" s="25">
        <f t="shared" si="323"/>
        <v>0</v>
      </c>
      <c r="S671" s="25">
        <f t="shared" si="324"/>
        <v>0</v>
      </c>
      <c r="T671" s="25">
        <f t="shared" si="325"/>
        <v>0</v>
      </c>
      <c r="U671" s="25">
        <f t="shared" si="326"/>
        <v>241</v>
      </c>
      <c r="V671" s="25">
        <f t="shared" si="327"/>
        <v>241</v>
      </c>
      <c r="W671" s="25">
        <f t="shared" si="328"/>
        <v>159</v>
      </c>
      <c r="X671" s="25">
        <f t="shared" si="329"/>
        <v>159</v>
      </c>
      <c r="Y671" s="25">
        <f t="shared" si="330"/>
        <v>122</v>
      </c>
      <c r="Z671" s="25">
        <f t="shared" si="331"/>
        <v>122</v>
      </c>
      <c r="AA671" s="25">
        <f t="shared" si="332"/>
        <v>84</v>
      </c>
      <c r="AB671" s="25">
        <f t="shared" si="333"/>
        <v>84</v>
      </c>
      <c r="AC671" s="25">
        <f t="shared" si="334"/>
        <v>28</v>
      </c>
      <c r="AD671" s="25">
        <f t="shared" si="335"/>
        <v>28</v>
      </c>
      <c r="AE671" s="25">
        <f t="shared" si="336"/>
        <v>29</v>
      </c>
      <c r="AF671" s="27">
        <f t="shared" si="337"/>
        <v>29</v>
      </c>
      <c r="AG671" s="27">
        <f t="shared" si="338"/>
        <v>39</v>
      </c>
      <c r="AH671" s="27">
        <f t="shared" si="339"/>
        <v>39</v>
      </c>
      <c r="AI671" s="27">
        <f t="shared" si="340"/>
        <v>0</v>
      </c>
      <c r="AJ671" s="27">
        <f t="shared" si="341"/>
        <v>0</v>
      </c>
      <c r="AK671" s="26">
        <f>SUM(Tabela4[[#This Row],[1º ano  LP]:[Questionário Contextual Estudante]])</f>
        <v>1404</v>
      </c>
      <c r="AM671">
        <f>IFERROR(IF(VLOOKUP(Tabela4[[#This Row],[Designação]],BW:BX,2,0)="SIM",SUM(AR671:AU671)+(4*(SUM(BH671:BK671))),0),0)</f>
        <v>0</v>
      </c>
      <c r="AN671">
        <f>IFERROR(IF(VLOOKUP(Tabela4[[#This Row],[Designação]],BW:BX,2,0)="SIM",SUM(AV671:BC671)+(4*(SUM(BL671:BS671))),0),0)</f>
        <v>0</v>
      </c>
      <c r="AO671">
        <f>IFERROR(VLOOKUP(Tabela4[[#This Row],[Designação]],BW:BX,2,0),0)</f>
        <v>0</v>
      </c>
      <c r="AP671" t="str">
        <f>IF(Tabela4[[#This Row],[Designação]]=AQ671,"SIM","NÃO")</f>
        <v>SIM</v>
      </c>
      <c r="AQ671" s="38">
        <v>817067</v>
      </c>
      <c r="AW671">
        <v>213</v>
      </c>
      <c r="AX671">
        <v>143</v>
      </c>
      <c r="AY671">
        <v>110</v>
      </c>
      <c r="AZ671">
        <v>76</v>
      </c>
      <c r="BA671">
        <v>24</v>
      </c>
      <c r="BB671">
        <v>25</v>
      </c>
      <c r="BC671">
        <v>35</v>
      </c>
      <c r="BD671">
        <v>626</v>
      </c>
      <c r="BF671" t="str">
        <f t="shared" si="342"/>
        <v>sim</v>
      </c>
      <c r="BG671" s="38">
        <v>817067</v>
      </c>
      <c r="BM671">
        <v>7</v>
      </c>
      <c r="BN671">
        <v>4</v>
      </c>
      <c r="BO671">
        <v>3</v>
      </c>
      <c r="BP671">
        <v>2</v>
      </c>
      <c r="BQ671">
        <v>1</v>
      </c>
      <c r="BR671">
        <v>1</v>
      </c>
      <c r="BS671">
        <v>1</v>
      </c>
      <c r="BT671">
        <v>19</v>
      </c>
    </row>
    <row r="672" spans="2:72" x14ac:dyDescent="0.25">
      <c r="B672" s="22">
        <v>8</v>
      </c>
      <c r="C672" s="23">
        <v>817068</v>
      </c>
      <c r="D672" s="24" t="s">
        <v>705</v>
      </c>
      <c r="E672" s="25">
        <f t="shared" si="312"/>
        <v>68</v>
      </c>
      <c r="F672" s="25">
        <f>Tabela4[[#This Row],[1º ano  LP]]</f>
        <v>68</v>
      </c>
      <c r="G672" s="27">
        <f t="shared" si="313"/>
        <v>6</v>
      </c>
      <c r="H672" s="27">
        <f>Tabela4[[#This Row],[1º ano - APLICADOR LP]]</f>
        <v>6</v>
      </c>
      <c r="I672" s="25">
        <f t="shared" si="314"/>
        <v>0</v>
      </c>
      <c r="J672" s="25">
        <f t="shared" si="315"/>
        <v>0</v>
      </c>
      <c r="K672" s="27">
        <f t="shared" si="316"/>
        <v>0</v>
      </c>
      <c r="L672" s="27">
        <f t="shared" si="317"/>
        <v>0</v>
      </c>
      <c r="M672" s="25">
        <f t="shared" si="318"/>
        <v>0</v>
      </c>
      <c r="N672" s="25">
        <f t="shared" si="319"/>
        <v>0</v>
      </c>
      <c r="O672" s="27">
        <f t="shared" si="320"/>
        <v>0</v>
      </c>
      <c r="P672" s="27">
        <f t="shared" si="321"/>
        <v>0</v>
      </c>
      <c r="Q672" s="25">
        <f t="shared" si="322"/>
        <v>0</v>
      </c>
      <c r="R672" s="25">
        <f t="shared" si="323"/>
        <v>0</v>
      </c>
      <c r="S672" s="25">
        <f t="shared" si="324"/>
        <v>0</v>
      </c>
      <c r="T672" s="25">
        <f t="shared" si="325"/>
        <v>0</v>
      </c>
      <c r="U672" s="25">
        <f t="shared" si="326"/>
        <v>0</v>
      </c>
      <c r="V672" s="25">
        <f t="shared" si="327"/>
        <v>0</v>
      </c>
      <c r="W672" s="25">
        <f t="shared" si="328"/>
        <v>0</v>
      </c>
      <c r="X672" s="25">
        <f t="shared" si="329"/>
        <v>0</v>
      </c>
      <c r="Y672" s="25">
        <f t="shared" si="330"/>
        <v>0</v>
      </c>
      <c r="Z672" s="25">
        <f t="shared" si="331"/>
        <v>0</v>
      </c>
      <c r="AA672" s="25">
        <f t="shared" si="332"/>
        <v>0</v>
      </c>
      <c r="AB672" s="25">
        <f t="shared" si="333"/>
        <v>0</v>
      </c>
      <c r="AC672" s="25">
        <f t="shared" si="334"/>
        <v>0</v>
      </c>
      <c r="AD672" s="25">
        <f t="shared" si="335"/>
        <v>0</v>
      </c>
      <c r="AE672" s="25">
        <f t="shared" si="336"/>
        <v>0</v>
      </c>
      <c r="AF672" s="27">
        <f t="shared" si="337"/>
        <v>0</v>
      </c>
      <c r="AG672" s="27">
        <f t="shared" si="338"/>
        <v>0</v>
      </c>
      <c r="AH672" s="27">
        <f t="shared" si="339"/>
        <v>0</v>
      </c>
      <c r="AI672" s="27">
        <f t="shared" si="340"/>
        <v>0</v>
      </c>
      <c r="AJ672" s="27">
        <f t="shared" si="341"/>
        <v>0</v>
      </c>
      <c r="AK672" s="26">
        <f>SUM(Tabela4[[#This Row],[1º ano  LP]:[Questionário Contextual Estudante]])</f>
        <v>148</v>
      </c>
      <c r="AM672">
        <f>IFERROR(IF(VLOOKUP(Tabela4[[#This Row],[Designação]],BW:BX,2,0)="SIM",SUM(AR672:AU672)+(4*(SUM(BH672:BK672))),0),0)</f>
        <v>0</v>
      </c>
      <c r="AN672">
        <f>IFERROR(IF(VLOOKUP(Tabela4[[#This Row],[Designação]],BW:BX,2,0)="SIM",SUM(AV672:BC672)+(4*(SUM(BL672:BS672))),0),0)</f>
        <v>0</v>
      </c>
      <c r="AO672">
        <f>IFERROR(VLOOKUP(Tabela4[[#This Row],[Designação]],BW:BX,2,0),0)</f>
        <v>0</v>
      </c>
      <c r="AP672" t="str">
        <f>IF(Tabela4[[#This Row],[Designação]]=AQ672,"SIM","NÃO")</f>
        <v>SIM</v>
      </c>
      <c r="AQ672" s="38">
        <v>817068</v>
      </c>
      <c r="AR672">
        <v>56</v>
      </c>
      <c r="BD672">
        <v>56</v>
      </c>
      <c r="BF672" t="str">
        <f t="shared" si="342"/>
        <v>sim</v>
      </c>
      <c r="BG672" s="38">
        <v>817068</v>
      </c>
      <c r="BH672">
        <v>3</v>
      </c>
      <c r="BT672">
        <v>3</v>
      </c>
    </row>
    <row r="673" spans="2:72" x14ac:dyDescent="0.25">
      <c r="B673" s="22">
        <v>8</v>
      </c>
      <c r="C673" s="23">
        <v>817069</v>
      </c>
      <c r="D673" s="24" t="s">
        <v>706</v>
      </c>
      <c r="E673" s="25">
        <f t="shared" si="312"/>
        <v>28</v>
      </c>
      <c r="F673" s="25">
        <f>Tabela4[[#This Row],[1º ano  LP]]</f>
        <v>28</v>
      </c>
      <c r="G673" s="27">
        <f t="shared" si="313"/>
        <v>2</v>
      </c>
      <c r="H673" s="27">
        <f>Tabela4[[#This Row],[1º ano - APLICADOR LP]]</f>
        <v>2</v>
      </c>
      <c r="I673" s="25">
        <f t="shared" si="314"/>
        <v>45</v>
      </c>
      <c r="J673" s="25">
        <f t="shared" si="315"/>
        <v>45</v>
      </c>
      <c r="K673" s="27">
        <f t="shared" si="316"/>
        <v>4</v>
      </c>
      <c r="L673" s="27">
        <f t="shared" si="317"/>
        <v>4</v>
      </c>
      <c r="M673" s="25">
        <f t="shared" si="318"/>
        <v>60</v>
      </c>
      <c r="N673" s="25">
        <f t="shared" si="319"/>
        <v>60</v>
      </c>
      <c r="O673" s="27">
        <f t="shared" si="320"/>
        <v>4</v>
      </c>
      <c r="P673" s="27">
        <f t="shared" si="321"/>
        <v>4</v>
      </c>
      <c r="Q673" s="25">
        <f t="shared" si="322"/>
        <v>52</v>
      </c>
      <c r="R673" s="25">
        <f t="shared" si="323"/>
        <v>52</v>
      </c>
      <c r="S673" s="25">
        <f t="shared" si="324"/>
        <v>37</v>
      </c>
      <c r="T673" s="25">
        <f t="shared" si="325"/>
        <v>37</v>
      </c>
      <c r="U673" s="25">
        <f t="shared" si="326"/>
        <v>0</v>
      </c>
      <c r="V673" s="25">
        <f t="shared" si="327"/>
        <v>0</v>
      </c>
      <c r="W673" s="25">
        <f t="shared" si="328"/>
        <v>0</v>
      </c>
      <c r="X673" s="25">
        <f t="shared" si="329"/>
        <v>0</v>
      </c>
      <c r="Y673" s="25">
        <f t="shared" si="330"/>
        <v>0</v>
      </c>
      <c r="Z673" s="25">
        <f t="shared" si="331"/>
        <v>0</v>
      </c>
      <c r="AA673" s="25">
        <f t="shared" si="332"/>
        <v>0</v>
      </c>
      <c r="AB673" s="25">
        <f t="shared" si="333"/>
        <v>0</v>
      </c>
      <c r="AC673" s="25">
        <f t="shared" si="334"/>
        <v>0</v>
      </c>
      <c r="AD673" s="25">
        <f t="shared" si="335"/>
        <v>0</v>
      </c>
      <c r="AE673" s="25">
        <f t="shared" si="336"/>
        <v>0</v>
      </c>
      <c r="AF673" s="27">
        <f t="shared" si="337"/>
        <v>0</v>
      </c>
      <c r="AG673" s="27">
        <f t="shared" si="338"/>
        <v>0</v>
      </c>
      <c r="AH673" s="27">
        <f t="shared" si="339"/>
        <v>0</v>
      </c>
      <c r="AI673" s="27">
        <f t="shared" si="340"/>
        <v>0</v>
      </c>
      <c r="AJ673" s="27">
        <f t="shared" si="341"/>
        <v>0</v>
      </c>
      <c r="AK673" s="26">
        <f>SUM(Tabela4[[#This Row],[1º ano  LP]:[Questionário Contextual Estudante]])</f>
        <v>464</v>
      </c>
      <c r="AM673">
        <f>IFERROR(IF(VLOOKUP(Tabela4[[#This Row],[Designação]],BW:BX,2,0)="SIM",SUM(AR673:AU673)+(4*(SUM(BH673:BK673))),0),0)</f>
        <v>0</v>
      </c>
      <c r="AN673">
        <f>IFERROR(IF(VLOOKUP(Tabela4[[#This Row],[Designação]],BW:BX,2,0)="SIM",SUM(AV673:BC673)+(4*(SUM(BL673:BS673))),0),0)</f>
        <v>0</v>
      </c>
      <c r="AO673">
        <f>IFERROR(VLOOKUP(Tabela4[[#This Row],[Designação]],BW:BX,2,0),0)</f>
        <v>0</v>
      </c>
      <c r="AP673" t="str">
        <f>IF(Tabela4[[#This Row],[Designação]]=AQ673,"SIM","NÃO")</f>
        <v>SIM</v>
      </c>
      <c r="AQ673" s="38">
        <v>817069</v>
      </c>
      <c r="AR673">
        <v>24</v>
      </c>
      <c r="AS673">
        <v>37</v>
      </c>
      <c r="AT673">
        <v>52</v>
      </c>
      <c r="AU673">
        <v>44</v>
      </c>
      <c r="AV673">
        <v>33</v>
      </c>
      <c r="BD673">
        <v>190</v>
      </c>
      <c r="BF673" t="str">
        <f t="shared" si="342"/>
        <v>sim</v>
      </c>
      <c r="BG673" s="38">
        <v>817069</v>
      </c>
      <c r="BH673">
        <v>1</v>
      </c>
      <c r="BI673">
        <v>2</v>
      </c>
      <c r="BJ673">
        <v>2</v>
      </c>
      <c r="BK673">
        <v>2</v>
      </c>
      <c r="BL673">
        <v>1</v>
      </c>
      <c r="BT673">
        <v>8</v>
      </c>
    </row>
    <row r="674" spans="2:72" x14ac:dyDescent="0.25">
      <c r="B674" s="22">
        <v>8</v>
      </c>
      <c r="C674" s="23">
        <v>817070</v>
      </c>
      <c r="D674" s="24" t="s">
        <v>707</v>
      </c>
      <c r="E674" s="25">
        <f t="shared" si="312"/>
        <v>0</v>
      </c>
      <c r="F674" s="25">
        <f>Tabela4[[#This Row],[1º ano  LP]]</f>
        <v>0</v>
      </c>
      <c r="G674" s="27">
        <f t="shared" si="313"/>
        <v>0</v>
      </c>
      <c r="H674" s="27">
        <f>Tabela4[[#This Row],[1º ano - APLICADOR LP]]</f>
        <v>0</v>
      </c>
      <c r="I674" s="25">
        <f t="shared" si="314"/>
        <v>0</v>
      </c>
      <c r="J674" s="25">
        <f t="shared" si="315"/>
        <v>0</v>
      </c>
      <c r="K674" s="27">
        <f t="shared" si="316"/>
        <v>0</v>
      </c>
      <c r="L674" s="27">
        <f t="shared" si="317"/>
        <v>0</v>
      </c>
      <c r="M674" s="25">
        <f t="shared" si="318"/>
        <v>0</v>
      </c>
      <c r="N674" s="25">
        <f t="shared" si="319"/>
        <v>0</v>
      </c>
      <c r="O674" s="27">
        <f t="shared" si="320"/>
        <v>0</v>
      </c>
      <c r="P674" s="27">
        <f t="shared" si="321"/>
        <v>0</v>
      </c>
      <c r="Q674" s="25">
        <f t="shared" si="322"/>
        <v>0</v>
      </c>
      <c r="R674" s="25">
        <f t="shared" si="323"/>
        <v>0</v>
      </c>
      <c r="S674" s="25">
        <f t="shared" si="324"/>
        <v>0</v>
      </c>
      <c r="T674" s="25">
        <f t="shared" si="325"/>
        <v>0</v>
      </c>
      <c r="U674" s="25">
        <f t="shared" si="326"/>
        <v>132</v>
      </c>
      <c r="V674" s="25">
        <f t="shared" si="327"/>
        <v>132</v>
      </c>
      <c r="W674" s="25">
        <f t="shared" si="328"/>
        <v>80</v>
      </c>
      <c r="X674" s="25">
        <f t="shared" si="329"/>
        <v>80</v>
      </c>
      <c r="Y674" s="25">
        <f t="shared" si="330"/>
        <v>97</v>
      </c>
      <c r="Z674" s="25">
        <f t="shared" si="331"/>
        <v>97</v>
      </c>
      <c r="AA674" s="25">
        <f t="shared" si="332"/>
        <v>98</v>
      </c>
      <c r="AB674" s="25">
        <f t="shared" si="333"/>
        <v>98</v>
      </c>
      <c r="AC674" s="25">
        <f t="shared" si="334"/>
        <v>0</v>
      </c>
      <c r="AD674" s="25">
        <f t="shared" si="335"/>
        <v>0</v>
      </c>
      <c r="AE674" s="25">
        <f t="shared" si="336"/>
        <v>31</v>
      </c>
      <c r="AF674" s="27">
        <f t="shared" si="337"/>
        <v>31</v>
      </c>
      <c r="AG674" s="27">
        <f t="shared" si="338"/>
        <v>0</v>
      </c>
      <c r="AH674" s="27">
        <f t="shared" si="339"/>
        <v>0</v>
      </c>
      <c r="AI674" s="27">
        <f t="shared" si="340"/>
        <v>0</v>
      </c>
      <c r="AJ674" s="27">
        <f t="shared" si="341"/>
        <v>438</v>
      </c>
      <c r="AK674" s="26">
        <f>SUM(Tabela4[[#This Row],[1º ano  LP]:[Questionário Contextual Estudante]])</f>
        <v>1314</v>
      </c>
      <c r="AM674">
        <f>IFERROR(IF(VLOOKUP(Tabela4[[#This Row],[Designação]],BW:BX,2,0)="SIM",SUM(AR674:AU674)+(4*(SUM(BH674:BK674))),0),0)</f>
        <v>0</v>
      </c>
      <c r="AN674">
        <f>IFERROR(IF(VLOOKUP(Tabela4[[#This Row],[Designação]],BW:BX,2,0)="SIM",SUM(AV674:BC674)+(4*(SUM(BL674:BS674))),0),0)</f>
        <v>438</v>
      </c>
      <c r="AO674" t="str">
        <f>IFERROR(VLOOKUP(Tabela4[[#This Row],[Designação]],BW:BX,2,0),0)</f>
        <v>SIM</v>
      </c>
      <c r="AP674" t="str">
        <f>IF(Tabela4[[#This Row],[Designação]]=AQ674,"SIM","NÃO")</f>
        <v>SIM</v>
      </c>
      <c r="AQ674" s="38">
        <v>817070</v>
      </c>
      <c r="AW674">
        <v>116</v>
      </c>
      <c r="AX674">
        <v>72</v>
      </c>
      <c r="AY674">
        <v>85</v>
      </c>
      <c r="AZ674">
        <v>86</v>
      </c>
      <c r="BB674">
        <v>27</v>
      </c>
      <c r="BD674">
        <v>386</v>
      </c>
      <c r="BF674" t="str">
        <f t="shared" si="342"/>
        <v>sim</v>
      </c>
      <c r="BG674" s="38">
        <v>817070</v>
      </c>
      <c r="BM674">
        <v>4</v>
      </c>
      <c r="BN674">
        <v>2</v>
      </c>
      <c r="BO674">
        <v>3</v>
      </c>
      <c r="BP674">
        <v>3</v>
      </c>
      <c r="BR674">
        <v>1</v>
      </c>
      <c r="BT674">
        <v>13</v>
      </c>
    </row>
    <row r="675" spans="2:72" x14ac:dyDescent="0.25">
      <c r="B675" s="22">
        <v>8</v>
      </c>
      <c r="C675" s="23">
        <v>817071</v>
      </c>
      <c r="D675" s="24" t="s">
        <v>708</v>
      </c>
      <c r="E675" s="25">
        <f t="shared" si="312"/>
        <v>0</v>
      </c>
      <c r="F675" s="25">
        <f>Tabela4[[#This Row],[1º ano  LP]]</f>
        <v>0</v>
      </c>
      <c r="G675" s="27">
        <f t="shared" si="313"/>
        <v>0</v>
      </c>
      <c r="H675" s="27">
        <f>Tabela4[[#This Row],[1º ano - APLICADOR LP]]</f>
        <v>0</v>
      </c>
      <c r="I675" s="25">
        <f t="shared" si="314"/>
        <v>0</v>
      </c>
      <c r="J675" s="25">
        <f t="shared" si="315"/>
        <v>0</v>
      </c>
      <c r="K675" s="27">
        <f t="shared" si="316"/>
        <v>0</v>
      </c>
      <c r="L675" s="27">
        <f t="shared" si="317"/>
        <v>0</v>
      </c>
      <c r="M675" s="25">
        <f t="shared" si="318"/>
        <v>0</v>
      </c>
      <c r="N675" s="25">
        <f t="shared" si="319"/>
        <v>0</v>
      </c>
      <c r="O675" s="27">
        <f t="shared" si="320"/>
        <v>0</v>
      </c>
      <c r="P675" s="27">
        <f t="shared" si="321"/>
        <v>0</v>
      </c>
      <c r="Q675" s="25">
        <f t="shared" si="322"/>
        <v>0</v>
      </c>
      <c r="R675" s="25">
        <f t="shared" si="323"/>
        <v>0</v>
      </c>
      <c r="S675" s="25">
        <f t="shared" si="324"/>
        <v>0</v>
      </c>
      <c r="T675" s="25">
        <f t="shared" si="325"/>
        <v>0</v>
      </c>
      <c r="U675" s="25">
        <f t="shared" si="326"/>
        <v>124</v>
      </c>
      <c r="V675" s="25">
        <f t="shared" si="327"/>
        <v>124</v>
      </c>
      <c r="W675" s="25">
        <f t="shared" si="328"/>
        <v>245</v>
      </c>
      <c r="X675" s="25">
        <f t="shared" si="329"/>
        <v>245</v>
      </c>
      <c r="Y675" s="25">
        <f t="shared" si="330"/>
        <v>172</v>
      </c>
      <c r="Z675" s="25">
        <f t="shared" si="331"/>
        <v>172</v>
      </c>
      <c r="AA675" s="25">
        <f t="shared" si="332"/>
        <v>138</v>
      </c>
      <c r="AB675" s="25">
        <f t="shared" si="333"/>
        <v>138</v>
      </c>
      <c r="AC675" s="25">
        <f t="shared" si="334"/>
        <v>103</v>
      </c>
      <c r="AD675" s="25">
        <f t="shared" si="335"/>
        <v>103</v>
      </c>
      <c r="AE675" s="25">
        <f t="shared" si="336"/>
        <v>94</v>
      </c>
      <c r="AF675" s="27">
        <f t="shared" si="337"/>
        <v>94</v>
      </c>
      <c r="AG675" s="27">
        <f t="shared" si="338"/>
        <v>37</v>
      </c>
      <c r="AH675" s="27">
        <f t="shared" si="339"/>
        <v>37</v>
      </c>
      <c r="AI675" s="27">
        <f t="shared" si="340"/>
        <v>0</v>
      </c>
      <c r="AJ675" s="27">
        <f t="shared" si="341"/>
        <v>0</v>
      </c>
      <c r="AK675" s="26">
        <f>SUM(Tabela4[[#This Row],[1º ano  LP]:[Questionário Contextual Estudante]])</f>
        <v>1826</v>
      </c>
      <c r="AM675">
        <f>IFERROR(IF(VLOOKUP(Tabela4[[#This Row],[Designação]],BW:BX,2,0)="SIM",SUM(AR675:AU675)+(4*(SUM(BH675:BK675))),0),0)</f>
        <v>0</v>
      </c>
      <c r="AN675">
        <f>IFERROR(IF(VLOOKUP(Tabela4[[#This Row],[Designação]],BW:BX,2,0)="SIM",SUM(AV675:BC675)+(4*(SUM(BL675:BS675))),0),0)</f>
        <v>0</v>
      </c>
      <c r="AO675">
        <f>IFERROR(VLOOKUP(Tabela4[[#This Row],[Designação]],BW:BX,2,0),0)</f>
        <v>0</v>
      </c>
      <c r="AP675" t="str">
        <f>IF(Tabela4[[#This Row],[Designação]]=AQ675,"SIM","NÃO")</f>
        <v>SIM</v>
      </c>
      <c r="AQ675" s="38">
        <v>817071</v>
      </c>
      <c r="AW675">
        <v>112</v>
      </c>
      <c r="AX675">
        <v>221</v>
      </c>
      <c r="AY675">
        <v>156</v>
      </c>
      <c r="AZ675">
        <v>126</v>
      </c>
      <c r="BA675">
        <v>91</v>
      </c>
      <c r="BB675">
        <v>82</v>
      </c>
      <c r="BC675">
        <v>33</v>
      </c>
      <c r="BD675">
        <v>821</v>
      </c>
      <c r="BF675" t="str">
        <f t="shared" si="342"/>
        <v>sim</v>
      </c>
      <c r="BG675" s="38">
        <v>817071</v>
      </c>
      <c r="BM675">
        <v>3</v>
      </c>
      <c r="BN675">
        <v>6</v>
      </c>
      <c r="BO675">
        <v>4</v>
      </c>
      <c r="BP675">
        <v>3</v>
      </c>
      <c r="BQ675">
        <v>3</v>
      </c>
      <c r="BR675">
        <v>3</v>
      </c>
      <c r="BS675">
        <v>1</v>
      </c>
      <c r="BT675">
        <v>23</v>
      </c>
    </row>
    <row r="676" spans="2:72" x14ac:dyDescent="0.25">
      <c r="B676" s="22">
        <v>8</v>
      </c>
      <c r="C676" s="23">
        <v>817072</v>
      </c>
      <c r="D676" s="24" t="s">
        <v>709</v>
      </c>
      <c r="E676" s="25">
        <f t="shared" si="312"/>
        <v>33</v>
      </c>
      <c r="F676" s="25">
        <f>Tabela4[[#This Row],[1º ano  LP]]</f>
        <v>33</v>
      </c>
      <c r="G676" s="27">
        <f t="shared" si="313"/>
        <v>2</v>
      </c>
      <c r="H676" s="27">
        <f>Tabela4[[#This Row],[1º ano - APLICADOR LP]]</f>
        <v>2</v>
      </c>
      <c r="I676" s="25">
        <f t="shared" si="314"/>
        <v>57</v>
      </c>
      <c r="J676" s="25">
        <f t="shared" si="315"/>
        <v>57</v>
      </c>
      <c r="K676" s="27">
        <f t="shared" si="316"/>
        <v>4</v>
      </c>
      <c r="L676" s="27">
        <f t="shared" si="317"/>
        <v>4</v>
      </c>
      <c r="M676" s="25">
        <f t="shared" si="318"/>
        <v>63</v>
      </c>
      <c r="N676" s="25">
        <f t="shared" si="319"/>
        <v>63</v>
      </c>
      <c r="O676" s="27">
        <f t="shared" si="320"/>
        <v>4</v>
      </c>
      <c r="P676" s="27">
        <f t="shared" si="321"/>
        <v>4</v>
      </c>
      <c r="Q676" s="25">
        <f t="shared" si="322"/>
        <v>58</v>
      </c>
      <c r="R676" s="25">
        <f t="shared" si="323"/>
        <v>58</v>
      </c>
      <c r="S676" s="25">
        <f t="shared" si="324"/>
        <v>53</v>
      </c>
      <c r="T676" s="25">
        <f t="shared" si="325"/>
        <v>53</v>
      </c>
      <c r="U676" s="25">
        <f t="shared" si="326"/>
        <v>0</v>
      </c>
      <c r="V676" s="25">
        <f t="shared" si="327"/>
        <v>0</v>
      </c>
      <c r="W676" s="25">
        <f t="shared" si="328"/>
        <v>0</v>
      </c>
      <c r="X676" s="25">
        <f t="shared" si="329"/>
        <v>0</v>
      </c>
      <c r="Y676" s="25">
        <f t="shared" si="330"/>
        <v>0</v>
      </c>
      <c r="Z676" s="25">
        <f t="shared" si="331"/>
        <v>0</v>
      </c>
      <c r="AA676" s="25">
        <f t="shared" si="332"/>
        <v>0</v>
      </c>
      <c r="AB676" s="25">
        <f t="shared" si="333"/>
        <v>0</v>
      </c>
      <c r="AC676" s="25">
        <f t="shared" si="334"/>
        <v>0</v>
      </c>
      <c r="AD676" s="25">
        <f t="shared" si="335"/>
        <v>0</v>
      </c>
      <c r="AE676" s="25">
        <f t="shared" si="336"/>
        <v>0</v>
      </c>
      <c r="AF676" s="27">
        <f t="shared" si="337"/>
        <v>0</v>
      </c>
      <c r="AG676" s="27">
        <f t="shared" si="338"/>
        <v>0</v>
      </c>
      <c r="AH676" s="27">
        <f t="shared" si="339"/>
        <v>0</v>
      </c>
      <c r="AI676" s="27">
        <f t="shared" si="340"/>
        <v>0</v>
      </c>
      <c r="AJ676" s="27">
        <f t="shared" si="341"/>
        <v>0</v>
      </c>
      <c r="AK676" s="26">
        <f>SUM(Tabela4[[#This Row],[1º ano  LP]:[Questionário Contextual Estudante]])</f>
        <v>548</v>
      </c>
      <c r="AM676">
        <f>IFERROR(IF(VLOOKUP(Tabela4[[#This Row],[Designação]],BW:BX,2,0)="SIM",SUM(AR676:AU676)+(4*(SUM(BH676:BK676))),0),0)</f>
        <v>0</v>
      </c>
      <c r="AN676">
        <f>IFERROR(IF(VLOOKUP(Tabela4[[#This Row],[Designação]],BW:BX,2,0)="SIM",SUM(AV676:BC676)+(4*(SUM(BL676:BS676))),0),0)</f>
        <v>0</v>
      </c>
      <c r="AO676">
        <f>IFERROR(VLOOKUP(Tabela4[[#This Row],[Designação]],BW:BX,2,0),0)</f>
        <v>0</v>
      </c>
      <c r="AP676" t="str">
        <f>IF(Tabela4[[#This Row],[Designação]]=AQ676,"SIM","NÃO")</f>
        <v>SIM</v>
      </c>
      <c r="AQ676" s="38">
        <v>817072</v>
      </c>
      <c r="AR676">
        <v>29</v>
      </c>
      <c r="AS676">
        <v>49</v>
      </c>
      <c r="AT676">
        <v>55</v>
      </c>
      <c r="AU676">
        <v>50</v>
      </c>
      <c r="AV676">
        <v>45</v>
      </c>
      <c r="BD676">
        <v>228</v>
      </c>
      <c r="BF676" t="str">
        <f t="shared" si="342"/>
        <v>sim</v>
      </c>
      <c r="BG676" s="38">
        <v>817072</v>
      </c>
      <c r="BH676">
        <v>1</v>
      </c>
      <c r="BI676">
        <v>2</v>
      </c>
      <c r="BJ676">
        <v>2</v>
      </c>
      <c r="BK676">
        <v>2</v>
      </c>
      <c r="BL676">
        <v>2</v>
      </c>
      <c r="BT676">
        <v>9</v>
      </c>
    </row>
    <row r="677" spans="2:72" x14ac:dyDescent="0.25">
      <c r="B677" s="22">
        <v>8</v>
      </c>
      <c r="C677" s="23">
        <v>817074</v>
      </c>
      <c r="D677" s="24" t="s">
        <v>710</v>
      </c>
      <c r="E677" s="25">
        <f t="shared" si="312"/>
        <v>0</v>
      </c>
      <c r="F677" s="25">
        <f>Tabela4[[#This Row],[1º ano  LP]]</f>
        <v>0</v>
      </c>
      <c r="G677" s="27">
        <f t="shared" si="313"/>
        <v>0</v>
      </c>
      <c r="H677" s="27">
        <f>Tabela4[[#This Row],[1º ano - APLICADOR LP]]</f>
        <v>0</v>
      </c>
      <c r="I677" s="25">
        <f t="shared" si="314"/>
        <v>0</v>
      </c>
      <c r="J677" s="25">
        <f t="shared" si="315"/>
        <v>0</v>
      </c>
      <c r="K677" s="27">
        <f t="shared" si="316"/>
        <v>0</v>
      </c>
      <c r="L677" s="27">
        <f t="shared" si="317"/>
        <v>0</v>
      </c>
      <c r="M677" s="25">
        <f t="shared" si="318"/>
        <v>0</v>
      </c>
      <c r="N677" s="25">
        <f t="shared" si="319"/>
        <v>0</v>
      </c>
      <c r="O677" s="27">
        <f t="shared" si="320"/>
        <v>0</v>
      </c>
      <c r="P677" s="27">
        <f t="shared" si="321"/>
        <v>0</v>
      </c>
      <c r="Q677" s="25">
        <f t="shared" si="322"/>
        <v>0</v>
      </c>
      <c r="R677" s="25">
        <f t="shared" si="323"/>
        <v>0</v>
      </c>
      <c r="S677" s="25">
        <f t="shared" si="324"/>
        <v>0</v>
      </c>
      <c r="T677" s="25">
        <f t="shared" si="325"/>
        <v>0</v>
      </c>
      <c r="U677" s="25">
        <f t="shared" si="326"/>
        <v>149</v>
      </c>
      <c r="V677" s="25">
        <f t="shared" si="327"/>
        <v>149</v>
      </c>
      <c r="W677" s="25">
        <f t="shared" si="328"/>
        <v>171</v>
      </c>
      <c r="X677" s="25">
        <f t="shared" si="329"/>
        <v>171</v>
      </c>
      <c r="Y677" s="25">
        <f t="shared" si="330"/>
        <v>131</v>
      </c>
      <c r="Z677" s="25">
        <f t="shared" si="331"/>
        <v>131</v>
      </c>
      <c r="AA677" s="25">
        <f t="shared" si="332"/>
        <v>108</v>
      </c>
      <c r="AB677" s="25">
        <f t="shared" si="333"/>
        <v>108</v>
      </c>
      <c r="AC677" s="25">
        <f t="shared" si="334"/>
        <v>0</v>
      </c>
      <c r="AD677" s="25">
        <f t="shared" si="335"/>
        <v>0</v>
      </c>
      <c r="AE677" s="25">
        <f t="shared" si="336"/>
        <v>36</v>
      </c>
      <c r="AF677" s="27">
        <f t="shared" si="337"/>
        <v>36</v>
      </c>
      <c r="AG677" s="27">
        <f t="shared" si="338"/>
        <v>0</v>
      </c>
      <c r="AH677" s="27">
        <f t="shared" si="339"/>
        <v>0</v>
      </c>
      <c r="AI677" s="27">
        <f t="shared" si="340"/>
        <v>0</v>
      </c>
      <c r="AJ677" s="27">
        <f t="shared" si="341"/>
        <v>0</v>
      </c>
      <c r="AK677" s="26">
        <f>SUM(Tabela4[[#This Row],[1º ano  LP]:[Questionário Contextual Estudante]])</f>
        <v>1190</v>
      </c>
      <c r="AM677">
        <f>IFERROR(IF(VLOOKUP(Tabela4[[#This Row],[Designação]],BW:BX,2,0)="SIM",SUM(AR677:AU677)+(4*(SUM(BH677:BK677))),0),0)</f>
        <v>0</v>
      </c>
      <c r="AN677">
        <f>IFERROR(IF(VLOOKUP(Tabela4[[#This Row],[Designação]],BW:BX,2,0)="SIM",SUM(AV677:BC677)+(4*(SUM(BL677:BS677))),0),0)</f>
        <v>0</v>
      </c>
      <c r="AO677">
        <f>IFERROR(VLOOKUP(Tabela4[[#This Row],[Designação]],BW:BX,2,0),0)</f>
        <v>0</v>
      </c>
      <c r="AP677" t="str">
        <f>IF(Tabela4[[#This Row],[Designação]]=AQ677,"SIM","NÃO")</f>
        <v>SIM</v>
      </c>
      <c r="AQ677" s="38">
        <v>817074</v>
      </c>
      <c r="AW677">
        <v>133</v>
      </c>
      <c r="AX677">
        <v>155</v>
      </c>
      <c r="AY677">
        <v>119</v>
      </c>
      <c r="AZ677">
        <v>96</v>
      </c>
      <c r="BB677">
        <v>32</v>
      </c>
      <c r="BD677">
        <v>535</v>
      </c>
      <c r="BF677" t="str">
        <f t="shared" si="342"/>
        <v>sim</v>
      </c>
      <c r="BG677" s="38">
        <v>817074</v>
      </c>
      <c r="BM677">
        <v>4</v>
      </c>
      <c r="BN677">
        <v>4</v>
      </c>
      <c r="BO677">
        <v>3</v>
      </c>
      <c r="BP677">
        <v>3</v>
      </c>
      <c r="BR677">
        <v>1</v>
      </c>
      <c r="BT677">
        <v>15</v>
      </c>
    </row>
    <row r="678" spans="2:72" x14ac:dyDescent="0.25">
      <c r="B678" s="22">
        <v>8</v>
      </c>
      <c r="C678" s="23">
        <v>817075</v>
      </c>
      <c r="D678" s="24" t="s">
        <v>711</v>
      </c>
      <c r="E678" s="25">
        <f t="shared" si="312"/>
        <v>0</v>
      </c>
      <c r="F678" s="25">
        <f>Tabela4[[#This Row],[1º ano  LP]]</f>
        <v>0</v>
      </c>
      <c r="G678" s="27">
        <f t="shared" si="313"/>
        <v>0</v>
      </c>
      <c r="H678" s="27">
        <f>Tabela4[[#This Row],[1º ano - APLICADOR LP]]</f>
        <v>0</v>
      </c>
      <c r="I678" s="25">
        <f t="shared" si="314"/>
        <v>0</v>
      </c>
      <c r="J678" s="25">
        <f t="shared" si="315"/>
        <v>0</v>
      </c>
      <c r="K678" s="27">
        <f t="shared" si="316"/>
        <v>0</v>
      </c>
      <c r="L678" s="27">
        <f t="shared" si="317"/>
        <v>0</v>
      </c>
      <c r="M678" s="25">
        <f t="shared" si="318"/>
        <v>0</v>
      </c>
      <c r="N678" s="25">
        <f t="shared" si="319"/>
        <v>0</v>
      </c>
      <c r="O678" s="27">
        <f t="shared" si="320"/>
        <v>0</v>
      </c>
      <c r="P678" s="27">
        <f t="shared" si="321"/>
        <v>0</v>
      </c>
      <c r="Q678" s="25">
        <f t="shared" si="322"/>
        <v>0</v>
      </c>
      <c r="R678" s="25">
        <f t="shared" si="323"/>
        <v>0</v>
      </c>
      <c r="S678" s="25">
        <f t="shared" si="324"/>
        <v>0</v>
      </c>
      <c r="T678" s="25">
        <f t="shared" si="325"/>
        <v>0</v>
      </c>
      <c r="U678" s="25">
        <f t="shared" si="326"/>
        <v>167</v>
      </c>
      <c r="V678" s="25">
        <f t="shared" si="327"/>
        <v>167</v>
      </c>
      <c r="W678" s="25">
        <f t="shared" si="328"/>
        <v>162</v>
      </c>
      <c r="X678" s="25">
        <f t="shared" si="329"/>
        <v>162</v>
      </c>
      <c r="Y678" s="25">
        <f t="shared" si="330"/>
        <v>159</v>
      </c>
      <c r="Z678" s="25">
        <f t="shared" si="331"/>
        <v>159</v>
      </c>
      <c r="AA678" s="25">
        <f t="shared" si="332"/>
        <v>115</v>
      </c>
      <c r="AB678" s="25">
        <f t="shared" si="333"/>
        <v>115</v>
      </c>
      <c r="AC678" s="25">
        <f t="shared" si="334"/>
        <v>0</v>
      </c>
      <c r="AD678" s="25">
        <f t="shared" si="335"/>
        <v>0</v>
      </c>
      <c r="AE678" s="25">
        <f t="shared" si="336"/>
        <v>30</v>
      </c>
      <c r="AF678" s="27">
        <f t="shared" si="337"/>
        <v>30</v>
      </c>
      <c r="AG678" s="27">
        <f t="shared" si="338"/>
        <v>0</v>
      </c>
      <c r="AH678" s="27">
        <f t="shared" si="339"/>
        <v>0</v>
      </c>
      <c r="AI678" s="27">
        <f t="shared" si="340"/>
        <v>0</v>
      </c>
      <c r="AJ678" s="27">
        <f t="shared" si="341"/>
        <v>0</v>
      </c>
      <c r="AK678" s="26">
        <f>SUM(Tabela4[[#This Row],[1º ano  LP]:[Questionário Contextual Estudante]])</f>
        <v>1266</v>
      </c>
      <c r="AM678">
        <f>IFERROR(IF(VLOOKUP(Tabela4[[#This Row],[Designação]],BW:BX,2,0)="SIM",SUM(AR678:AU678)+(4*(SUM(BH678:BK678))),0),0)</f>
        <v>0</v>
      </c>
      <c r="AN678">
        <f>IFERROR(IF(VLOOKUP(Tabela4[[#This Row],[Designação]],BW:BX,2,0)="SIM",SUM(AV678:BC678)+(4*(SUM(BL678:BS678))),0),0)</f>
        <v>0</v>
      </c>
      <c r="AO678">
        <f>IFERROR(VLOOKUP(Tabela4[[#This Row],[Designação]],BW:BX,2,0),0)</f>
        <v>0</v>
      </c>
      <c r="AP678" t="str">
        <f>IF(Tabela4[[#This Row],[Designação]]=AQ678,"SIM","NÃO")</f>
        <v>SIM</v>
      </c>
      <c r="AQ678" s="38">
        <v>817075</v>
      </c>
      <c r="AW678">
        <v>147</v>
      </c>
      <c r="AX678">
        <v>146</v>
      </c>
      <c r="AY678">
        <v>143</v>
      </c>
      <c r="AZ678">
        <v>103</v>
      </c>
      <c r="BB678">
        <v>26</v>
      </c>
      <c r="BD678">
        <v>565</v>
      </c>
      <c r="BF678" t="str">
        <f t="shared" si="342"/>
        <v>sim</v>
      </c>
      <c r="BG678" s="38">
        <v>817075</v>
      </c>
      <c r="BM678">
        <v>5</v>
      </c>
      <c r="BN678">
        <v>4</v>
      </c>
      <c r="BO678">
        <v>4</v>
      </c>
      <c r="BP678">
        <v>3</v>
      </c>
      <c r="BR678">
        <v>1</v>
      </c>
      <c r="BT678">
        <v>17</v>
      </c>
    </row>
    <row r="679" spans="2:72" x14ac:dyDescent="0.25">
      <c r="B679" s="22">
        <v>8</v>
      </c>
      <c r="C679" s="23">
        <v>817076</v>
      </c>
      <c r="D679" s="24" t="s">
        <v>712</v>
      </c>
      <c r="E679" s="25">
        <f t="shared" si="312"/>
        <v>0</v>
      </c>
      <c r="F679" s="25">
        <f>Tabela4[[#This Row],[1º ano  LP]]</f>
        <v>0</v>
      </c>
      <c r="G679" s="27">
        <f t="shared" si="313"/>
        <v>0</v>
      </c>
      <c r="H679" s="27">
        <f>Tabela4[[#This Row],[1º ano - APLICADOR LP]]</f>
        <v>0</v>
      </c>
      <c r="I679" s="25">
        <f t="shared" si="314"/>
        <v>0</v>
      </c>
      <c r="J679" s="25">
        <f t="shared" si="315"/>
        <v>0</v>
      </c>
      <c r="K679" s="27">
        <f t="shared" si="316"/>
        <v>0</v>
      </c>
      <c r="L679" s="27">
        <f t="shared" si="317"/>
        <v>0</v>
      </c>
      <c r="M679" s="25">
        <f t="shared" si="318"/>
        <v>0</v>
      </c>
      <c r="N679" s="25">
        <f t="shared" si="319"/>
        <v>0</v>
      </c>
      <c r="O679" s="27">
        <f t="shared" si="320"/>
        <v>0</v>
      </c>
      <c r="P679" s="27">
        <f t="shared" si="321"/>
        <v>0</v>
      </c>
      <c r="Q679" s="25">
        <f t="shared" si="322"/>
        <v>0</v>
      </c>
      <c r="R679" s="25">
        <f t="shared" si="323"/>
        <v>0</v>
      </c>
      <c r="S679" s="25">
        <f t="shared" si="324"/>
        <v>0</v>
      </c>
      <c r="T679" s="25">
        <f t="shared" si="325"/>
        <v>0</v>
      </c>
      <c r="U679" s="25">
        <f t="shared" si="326"/>
        <v>149</v>
      </c>
      <c r="V679" s="25">
        <f t="shared" si="327"/>
        <v>149</v>
      </c>
      <c r="W679" s="25">
        <f t="shared" si="328"/>
        <v>128</v>
      </c>
      <c r="X679" s="25">
        <f t="shared" si="329"/>
        <v>128</v>
      </c>
      <c r="Y679" s="25">
        <f t="shared" si="330"/>
        <v>123</v>
      </c>
      <c r="Z679" s="25">
        <f t="shared" si="331"/>
        <v>123</v>
      </c>
      <c r="AA679" s="25">
        <f t="shared" si="332"/>
        <v>88</v>
      </c>
      <c r="AB679" s="25">
        <f t="shared" si="333"/>
        <v>88</v>
      </c>
      <c r="AC679" s="25">
        <f t="shared" si="334"/>
        <v>0</v>
      </c>
      <c r="AD679" s="25">
        <f t="shared" si="335"/>
        <v>0</v>
      </c>
      <c r="AE679" s="25">
        <f t="shared" si="336"/>
        <v>30</v>
      </c>
      <c r="AF679" s="27">
        <f t="shared" si="337"/>
        <v>30</v>
      </c>
      <c r="AG679" s="27">
        <f t="shared" si="338"/>
        <v>0</v>
      </c>
      <c r="AH679" s="27">
        <f t="shared" si="339"/>
        <v>0</v>
      </c>
      <c r="AI679" s="27">
        <f t="shared" si="340"/>
        <v>0</v>
      </c>
      <c r="AJ679" s="27">
        <f t="shared" si="341"/>
        <v>0</v>
      </c>
      <c r="AK679" s="26">
        <f>SUM(Tabela4[[#This Row],[1º ano  LP]:[Questionário Contextual Estudante]])</f>
        <v>1036</v>
      </c>
      <c r="AM679">
        <f>IFERROR(IF(VLOOKUP(Tabela4[[#This Row],[Designação]],BW:BX,2,0)="SIM",SUM(AR679:AU679)+(4*(SUM(BH679:BK679))),0),0)</f>
        <v>0</v>
      </c>
      <c r="AN679">
        <f>IFERROR(IF(VLOOKUP(Tabela4[[#This Row],[Designação]],BW:BX,2,0)="SIM",SUM(AV679:BC679)+(4*(SUM(BL679:BS679))),0),0)</f>
        <v>0</v>
      </c>
      <c r="AO679">
        <f>IFERROR(VLOOKUP(Tabela4[[#This Row],[Designação]],BW:BX,2,0),0)</f>
        <v>0</v>
      </c>
      <c r="AP679" t="str">
        <f>IF(Tabela4[[#This Row],[Designação]]=AQ679,"SIM","NÃO")</f>
        <v>SIM</v>
      </c>
      <c r="AQ679" s="38">
        <v>817076</v>
      </c>
      <c r="AW679">
        <v>133</v>
      </c>
      <c r="AX679">
        <v>116</v>
      </c>
      <c r="AY679">
        <v>111</v>
      </c>
      <c r="AZ679">
        <v>80</v>
      </c>
      <c r="BB679">
        <v>26</v>
      </c>
      <c r="BD679">
        <v>466</v>
      </c>
      <c r="BF679" t="str">
        <f t="shared" si="342"/>
        <v>sim</v>
      </c>
      <c r="BG679" s="38">
        <v>817076</v>
      </c>
      <c r="BM679">
        <v>4</v>
      </c>
      <c r="BN679">
        <v>3</v>
      </c>
      <c r="BO679">
        <v>3</v>
      </c>
      <c r="BP679">
        <v>2</v>
      </c>
      <c r="BR679">
        <v>1</v>
      </c>
      <c r="BT679">
        <v>13</v>
      </c>
    </row>
    <row r="680" spans="2:72" x14ac:dyDescent="0.25">
      <c r="B680" s="22">
        <v>8</v>
      </c>
      <c r="C680" s="23">
        <v>817077</v>
      </c>
      <c r="D680" s="24" t="s">
        <v>713</v>
      </c>
      <c r="E680" s="25">
        <f t="shared" si="312"/>
        <v>64</v>
      </c>
      <c r="F680" s="25">
        <f>Tabela4[[#This Row],[1º ano  LP]]</f>
        <v>64</v>
      </c>
      <c r="G680" s="27">
        <f t="shared" si="313"/>
        <v>4</v>
      </c>
      <c r="H680" s="27">
        <f>Tabela4[[#This Row],[1º ano - APLICADOR LP]]</f>
        <v>4</v>
      </c>
      <c r="I680" s="25">
        <f t="shared" si="314"/>
        <v>35</v>
      </c>
      <c r="J680" s="25">
        <f t="shared" si="315"/>
        <v>35</v>
      </c>
      <c r="K680" s="27">
        <f t="shared" si="316"/>
        <v>2</v>
      </c>
      <c r="L680" s="27">
        <f t="shared" si="317"/>
        <v>2</v>
      </c>
      <c r="M680" s="25">
        <f t="shared" si="318"/>
        <v>36</v>
      </c>
      <c r="N680" s="25">
        <f t="shared" si="319"/>
        <v>36</v>
      </c>
      <c r="O680" s="27">
        <f t="shared" si="320"/>
        <v>2</v>
      </c>
      <c r="P680" s="27">
        <f t="shared" si="321"/>
        <v>2</v>
      </c>
      <c r="Q680" s="25">
        <f t="shared" si="322"/>
        <v>76</v>
      </c>
      <c r="R680" s="25">
        <f t="shared" si="323"/>
        <v>76</v>
      </c>
      <c r="S680" s="25">
        <f t="shared" si="324"/>
        <v>72</v>
      </c>
      <c r="T680" s="25">
        <f t="shared" si="325"/>
        <v>72</v>
      </c>
      <c r="U680" s="25">
        <f t="shared" si="326"/>
        <v>0</v>
      </c>
      <c r="V680" s="25">
        <f t="shared" si="327"/>
        <v>0</v>
      </c>
      <c r="W680" s="25">
        <f t="shared" si="328"/>
        <v>0</v>
      </c>
      <c r="X680" s="25">
        <f t="shared" si="329"/>
        <v>0</v>
      </c>
      <c r="Y680" s="25">
        <f t="shared" si="330"/>
        <v>0</v>
      </c>
      <c r="Z680" s="25">
        <f t="shared" si="331"/>
        <v>0</v>
      </c>
      <c r="AA680" s="25">
        <f t="shared" si="332"/>
        <v>0</v>
      </c>
      <c r="AB680" s="25">
        <f t="shared" si="333"/>
        <v>0</v>
      </c>
      <c r="AC680" s="25">
        <f t="shared" si="334"/>
        <v>0</v>
      </c>
      <c r="AD680" s="25">
        <f t="shared" si="335"/>
        <v>0</v>
      </c>
      <c r="AE680" s="25">
        <f t="shared" si="336"/>
        <v>0</v>
      </c>
      <c r="AF680" s="27">
        <f t="shared" si="337"/>
        <v>0</v>
      </c>
      <c r="AG680" s="27">
        <f t="shared" si="338"/>
        <v>0</v>
      </c>
      <c r="AH680" s="27">
        <f t="shared" si="339"/>
        <v>0</v>
      </c>
      <c r="AI680" s="27">
        <f t="shared" si="340"/>
        <v>0</v>
      </c>
      <c r="AJ680" s="27">
        <f t="shared" si="341"/>
        <v>0</v>
      </c>
      <c r="AK680" s="26">
        <f>SUM(Tabela4[[#This Row],[1º ano  LP]:[Questionário Contextual Estudante]])</f>
        <v>582</v>
      </c>
      <c r="AM680">
        <f>IFERROR(IF(VLOOKUP(Tabela4[[#This Row],[Designação]],BW:BX,2,0)="SIM",SUM(AR680:AU680)+(4*(SUM(BH680:BK680))),0),0)</f>
        <v>0</v>
      </c>
      <c r="AN680">
        <f>IFERROR(IF(VLOOKUP(Tabela4[[#This Row],[Designação]],BW:BX,2,0)="SIM",SUM(AV680:BC680)+(4*(SUM(BL680:BS680))),0),0)</f>
        <v>0</v>
      </c>
      <c r="AO680">
        <f>IFERROR(VLOOKUP(Tabela4[[#This Row],[Designação]],BW:BX,2,0),0)</f>
        <v>0</v>
      </c>
      <c r="AP680" t="str">
        <f>IF(Tabela4[[#This Row],[Designação]]=AQ680,"SIM","NÃO")</f>
        <v>SIM</v>
      </c>
      <c r="AQ680" s="38">
        <v>817077</v>
      </c>
      <c r="AR680">
        <v>56</v>
      </c>
      <c r="AS680">
        <v>31</v>
      </c>
      <c r="AT680">
        <v>32</v>
      </c>
      <c r="AU680">
        <v>68</v>
      </c>
      <c r="AV680">
        <v>64</v>
      </c>
      <c r="BD680">
        <v>251</v>
      </c>
      <c r="BF680" t="str">
        <f t="shared" si="342"/>
        <v>sim</v>
      </c>
      <c r="BG680" s="38">
        <v>817077</v>
      </c>
      <c r="BH680">
        <v>2</v>
      </c>
      <c r="BI680">
        <v>1</v>
      </c>
      <c r="BJ680">
        <v>1</v>
      </c>
      <c r="BK680">
        <v>2</v>
      </c>
      <c r="BL680">
        <v>2</v>
      </c>
      <c r="BT680">
        <v>8</v>
      </c>
    </row>
    <row r="681" spans="2:72" x14ac:dyDescent="0.25">
      <c r="B681" s="22">
        <v>8</v>
      </c>
      <c r="C681" s="23">
        <v>817078</v>
      </c>
      <c r="D681" s="24" t="s">
        <v>714</v>
      </c>
      <c r="E681" s="25">
        <f t="shared" si="312"/>
        <v>62</v>
      </c>
      <c r="F681" s="25">
        <f>Tabela4[[#This Row],[1º ano  LP]]</f>
        <v>62</v>
      </c>
      <c r="G681" s="27">
        <f t="shared" si="313"/>
        <v>4</v>
      </c>
      <c r="H681" s="27">
        <f>Tabela4[[#This Row],[1º ano - APLICADOR LP]]</f>
        <v>4</v>
      </c>
      <c r="I681" s="25">
        <f t="shared" si="314"/>
        <v>64</v>
      </c>
      <c r="J681" s="25">
        <f t="shared" si="315"/>
        <v>64</v>
      </c>
      <c r="K681" s="27">
        <f t="shared" si="316"/>
        <v>4</v>
      </c>
      <c r="L681" s="27">
        <f t="shared" si="317"/>
        <v>4</v>
      </c>
      <c r="M681" s="25">
        <f t="shared" si="318"/>
        <v>66</v>
      </c>
      <c r="N681" s="25">
        <f t="shared" si="319"/>
        <v>66</v>
      </c>
      <c r="O681" s="27">
        <f t="shared" si="320"/>
        <v>4</v>
      </c>
      <c r="P681" s="27">
        <f t="shared" si="321"/>
        <v>4</v>
      </c>
      <c r="Q681" s="25">
        <f t="shared" si="322"/>
        <v>73</v>
      </c>
      <c r="R681" s="25">
        <f t="shared" si="323"/>
        <v>73</v>
      </c>
      <c r="S681" s="25">
        <f t="shared" si="324"/>
        <v>70</v>
      </c>
      <c r="T681" s="25">
        <f t="shared" si="325"/>
        <v>70</v>
      </c>
      <c r="U681" s="25">
        <f t="shared" si="326"/>
        <v>0</v>
      </c>
      <c r="V681" s="25">
        <f t="shared" si="327"/>
        <v>0</v>
      </c>
      <c r="W681" s="25">
        <f t="shared" si="328"/>
        <v>0</v>
      </c>
      <c r="X681" s="25">
        <f t="shared" si="329"/>
        <v>0</v>
      </c>
      <c r="Y681" s="25">
        <f t="shared" si="330"/>
        <v>0</v>
      </c>
      <c r="Z681" s="25">
        <f t="shared" si="331"/>
        <v>0</v>
      </c>
      <c r="AA681" s="25">
        <f t="shared" si="332"/>
        <v>0</v>
      </c>
      <c r="AB681" s="25">
        <f t="shared" si="333"/>
        <v>0</v>
      </c>
      <c r="AC681" s="25">
        <f t="shared" si="334"/>
        <v>0</v>
      </c>
      <c r="AD681" s="25">
        <f t="shared" si="335"/>
        <v>0</v>
      </c>
      <c r="AE681" s="25">
        <f t="shared" si="336"/>
        <v>0</v>
      </c>
      <c r="AF681" s="27">
        <f t="shared" si="337"/>
        <v>0</v>
      </c>
      <c r="AG681" s="27">
        <f t="shared" si="338"/>
        <v>0</v>
      </c>
      <c r="AH681" s="27">
        <f t="shared" si="339"/>
        <v>0</v>
      </c>
      <c r="AI681" s="27">
        <f t="shared" si="340"/>
        <v>265</v>
      </c>
      <c r="AJ681" s="27">
        <f t="shared" si="341"/>
        <v>70</v>
      </c>
      <c r="AK681" s="26">
        <f>SUM(Tabela4[[#This Row],[1º ano  LP]:[Questionário Contextual Estudante]])</f>
        <v>1029</v>
      </c>
      <c r="AM681">
        <f>IFERROR(IF(VLOOKUP(Tabela4[[#This Row],[Designação]],BW:BX,2,0)="SIM",SUM(AR681:AU681)+(4*(SUM(BH681:BK681))),0),0)</f>
        <v>265</v>
      </c>
      <c r="AN681">
        <f>IFERROR(IF(VLOOKUP(Tabela4[[#This Row],[Designação]],BW:BX,2,0)="SIM",SUM(AV681:BC681)+(4*(SUM(BL681:BS681))),0),0)</f>
        <v>70</v>
      </c>
      <c r="AO681" t="str">
        <f>IFERROR(VLOOKUP(Tabela4[[#This Row],[Designação]],BW:BX,2,0),0)</f>
        <v>SIM</v>
      </c>
      <c r="AP681" t="str">
        <f>IF(Tabela4[[#This Row],[Designação]]=AQ681,"SIM","NÃO")</f>
        <v>SIM</v>
      </c>
      <c r="AQ681" s="38">
        <v>817078</v>
      </c>
      <c r="AR681">
        <v>54</v>
      </c>
      <c r="AS681">
        <v>56</v>
      </c>
      <c r="AT681">
        <v>58</v>
      </c>
      <c r="AU681">
        <v>65</v>
      </c>
      <c r="AV681">
        <v>62</v>
      </c>
      <c r="BD681">
        <v>295</v>
      </c>
      <c r="BF681" t="str">
        <f t="shared" si="342"/>
        <v>sim</v>
      </c>
      <c r="BG681" s="38">
        <v>817078</v>
      </c>
      <c r="BH681">
        <v>2</v>
      </c>
      <c r="BI681">
        <v>2</v>
      </c>
      <c r="BJ681">
        <v>2</v>
      </c>
      <c r="BK681">
        <v>2</v>
      </c>
      <c r="BL681">
        <v>2</v>
      </c>
      <c r="BT681">
        <v>10</v>
      </c>
    </row>
    <row r="682" spans="2:72" x14ac:dyDescent="0.25">
      <c r="B682" s="22">
        <v>8</v>
      </c>
      <c r="C682" s="23">
        <v>817079</v>
      </c>
      <c r="D682" s="24" t="s">
        <v>715</v>
      </c>
      <c r="E682" s="25">
        <f t="shared" si="312"/>
        <v>106</v>
      </c>
      <c r="F682" s="25">
        <f>Tabela4[[#This Row],[1º ano  LP]]</f>
        <v>106</v>
      </c>
      <c r="G682" s="27">
        <f t="shared" si="313"/>
        <v>6</v>
      </c>
      <c r="H682" s="27">
        <f>Tabela4[[#This Row],[1º ano - APLICADOR LP]]</f>
        <v>6</v>
      </c>
      <c r="I682" s="25">
        <f t="shared" si="314"/>
        <v>102</v>
      </c>
      <c r="J682" s="25">
        <f t="shared" si="315"/>
        <v>102</v>
      </c>
      <c r="K682" s="27">
        <f t="shared" si="316"/>
        <v>6</v>
      </c>
      <c r="L682" s="27">
        <f t="shared" si="317"/>
        <v>6</v>
      </c>
      <c r="M682" s="25">
        <f t="shared" si="318"/>
        <v>135</v>
      </c>
      <c r="N682" s="25">
        <f t="shared" si="319"/>
        <v>135</v>
      </c>
      <c r="O682" s="27">
        <f t="shared" si="320"/>
        <v>8</v>
      </c>
      <c r="P682" s="27">
        <f t="shared" si="321"/>
        <v>8</v>
      </c>
      <c r="Q682" s="25">
        <f t="shared" si="322"/>
        <v>117</v>
      </c>
      <c r="R682" s="25">
        <f t="shared" si="323"/>
        <v>117</v>
      </c>
      <c r="S682" s="25">
        <f t="shared" si="324"/>
        <v>115</v>
      </c>
      <c r="T682" s="25">
        <f t="shared" si="325"/>
        <v>115</v>
      </c>
      <c r="U682" s="25">
        <f t="shared" si="326"/>
        <v>0</v>
      </c>
      <c r="V682" s="25">
        <f t="shared" si="327"/>
        <v>0</v>
      </c>
      <c r="W682" s="25">
        <f t="shared" si="328"/>
        <v>0</v>
      </c>
      <c r="X682" s="25">
        <f t="shared" si="329"/>
        <v>0</v>
      </c>
      <c r="Y682" s="25">
        <f t="shared" si="330"/>
        <v>0</v>
      </c>
      <c r="Z682" s="25">
        <f t="shared" si="331"/>
        <v>0</v>
      </c>
      <c r="AA682" s="25">
        <f t="shared" si="332"/>
        <v>0</v>
      </c>
      <c r="AB682" s="25">
        <f t="shared" si="333"/>
        <v>0</v>
      </c>
      <c r="AC682" s="25">
        <f t="shared" si="334"/>
        <v>0</v>
      </c>
      <c r="AD682" s="25">
        <f t="shared" si="335"/>
        <v>0</v>
      </c>
      <c r="AE682" s="25">
        <f t="shared" si="336"/>
        <v>0</v>
      </c>
      <c r="AF682" s="27">
        <f t="shared" si="337"/>
        <v>0</v>
      </c>
      <c r="AG682" s="27">
        <f t="shared" si="338"/>
        <v>0</v>
      </c>
      <c r="AH682" s="27">
        <f t="shared" si="339"/>
        <v>0</v>
      </c>
      <c r="AI682" s="27">
        <f t="shared" si="340"/>
        <v>460</v>
      </c>
      <c r="AJ682" s="27">
        <f t="shared" si="341"/>
        <v>115</v>
      </c>
      <c r="AK682" s="26">
        <f>SUM(Tabela4[[#This Row],[1º ano  LP]:[Questionário Contextual Estudante]])</f>
        <v>1765</v>
      </c>
      <c r="AM682">
        <f>IFERROR(IF(VLOOKUP(Tabela4[[#This Row],[Designação]],BW:BX,2,0)="SIM",SUM(AR682:AU682)+(4*(SUM(BH682:BK682))),0),0)</f>
        <v>460</v>
      </c>
      <c r="AN682">
        <f>IFERROR(IF(VLOOKUP(Tabela4[[#This Row],[Designação]],BW:BX,2,0)="SIM",SUM(AV682:BC682)+(4*(SUM(BL682:BS682))),0),0)</f>
        <v>115</v>
      </c>
      <c r="AO682" t="str">
        <f>IFERROR(VLOOKUP(Tabela4[[#This Row],[Designação]],BW:BX,2,0),0)</f>
        <v>SIM</v>
      </c>
      <c r="AP682" t="str">
        <f>IF(Tabela4[[#This Row],[Designação]]=AQ682,"SIM","NÃO")</f>
        <v>SIM</v>
      </c>
      <c r="AQ682" s="38">
        <v>817079</v>
      </c>
      <c r="AR682">
        <v>94</v>
      </c>
      <c r="AS682">
        <v>90</v>
      </c>
      <c r="AT682">
        <v>119</v>
      </c>
      <c r="AU682">
        <v>105</v>
      </c>
      <c r="AV682">
        <v>103</v>
      </c>
      <c r="BD682">
        <v>511</v>
      </c>
      <c r="BF682" t="str">
        <f t="shared" si="342"/>
        <v>sim</v>
      </c>
      <c r="BG682" s="38">
        <v>817079</v>
      </c>
      <c r="BH682">
        <v>3</v>
      </c>
      <c r="BI682">
        <v>3</v>
      </c>
      <c r="BJ682">
        <v>4</v>
      </c>
      <c r="BK682">
        <v>3</v>
      </c>
      <c r="BL682">
        <v>3</v>
      </c>
      <c r="BT682">
        <v>16</v>
      </c>
    </row>
    <row r="683" spans="2:72" x14ac:dyDescent="0.25">
      <c r="B683" s="22">
        <v>8</v>
      </c>
      <c r="C683" s="23">
        <v>817080</v>
      </c>
      <c r="D683" s="24" t="s">
        <v>716</v>
      </c>
      <c r="E683" s="25">
        <f t="shared" si="312"/>
        <v>89</v>
      </c>
      <c r="F683" s="25">
        <f>Tabela4[[#This Row],[1º ano  LP]]</f>
        <v>89</v>
      </c>
      <c r="G683" s="27">
        <f t="shared" si="313"/>
        <v>6</v>
      </c>
      <c r="H683" s="27">
        <f>Tabela4[[#This Row],[1º ano - APLICADOR LP]]</f>
        <v>6</v>
      </c>
      <c r="I683" s="25">
        <f t="shared" si="314"/>
        <v>93</v>
      </c>
      <c r="J683" s="25">
        <f t="shared" si="315"/>
        <v>93</v>
      </c>
      <c r="K683" s="27">
        <f t="shared" si="316"/>
        <v>6</v>
      </c>
      <c r="L683" s="27">
        <f t="shared" si="317"/>
        <v>6</v>
      </c>
      <c r="M683" s="25">
        <f t="shared" si="318"/>
        <v>67</v>
      </c>
      <c r="N683" s="25">
        <f t="shared" si="319"/>
        <v>67</v>
      </c>
      <c r="O683" s="27">
        <f t="shared" si="320"/>
        <v>4</v>
      </c>
      <c r="P683" s="27">
        <f t="shared" si="321"/>
        <v>4</v>
      </c>
      <c r="Q683" s="25">
        <f t="shared" si="322"/>
        <v>66</v>
      </c>
      <c r="R683" s="25">
        <f t="shared" si="323"/>
        <v>66</v>
      </c>
      <c r="S683" s="25">
        <f t="shared" si="324"/>
        <v>66</v>
      </c>
      <c r="T683" s="25">
        <f t="shared" si="325"/>
        <v>66</v>
      </c>
      <c r="U683" s="25">
        <f t="shared" si="326"/>
        <v>0</v>
      </c>
      <c r="V683" s="25">
        <f t="shared" si="327"/>
        <v>0</v>
      </c>
      <c r="W683" s="25">
        <f t="shared" si="328"/>
        <v>0</v>
      </c>
      <c r="X683" s="25">
        <f t="shared" si="329"/>
        <v>0</v>
      </c>
      <c r="Y683" s="25">
        <f t="shared" si="330"/>
        <v>0</v>
      </c>
      <c r="Z683" s="25">
        <f t="shared" si="331"/>
        <v>0</v>
      </c>
      <c r="AA683" s="25">
        <f t="shared" si="332"/>
        <v>0</v>
      </c>
      <c r="AB683" s="25">
        <f t="shared" si="333"/>
        <v>0</v>
      </c>
      <c r="AC683" s="25">
        <f t="shared" si="334"/>
        <v>0</v>
      </c>
      <c r="AD683" s="25">
        <f t="shared" si="335"/>
        <v>0</v>
      </c>
      <c r="AE683" s="25">
        <f t="shared" si="336"/>
        <v>0</v>
      </c>
      <c r="AF683" s="27">
        <f t="shared" si="337"/>
        <v>0</v>
      </c>
      <c r="AG683" s="27">
        <f t="shared" si="338"/>
        <v>0</v>
      </c>
      <c r="AH683" s="27">
        <f t="shared" si="339"/>
        <v>0</v>
      </c>
      <c r="AI683" s="27">
        <f t="shared" si="340"/>
        <v>0</v>
      </c>
      <c r="AJ683" s="27">
        <f t="shared" si="341"/>
        <v>0</v>
      </c>
      <c r="AK683" s="26">
        <f>SUM(Tabela4[[#This Row],[1º ano  LP]:[Questionário Contextual Estudante]])</f>
        <v>794</v>
      </c>
      <c r="AM683">
        <f>IFERROR(IF(VLOOKUP(Tabela4[[#This Row],[Designação]],BW:BX,2,0)="SIM",SUM(AR683:AU683)+(4*(SUM(BH683:BK683))),0),0)</f>
        <v>0</v>
      </c>
      <c r="AN683">
        <f>IFERROR(IF(VLOOKUP(Tabela4[[#This Row],[Designação]],BW:BX,2,0)="SIM",SUM(AV683:BC683)+(4*(SUM(BL683:BS683))),0),0)</f>
        <v>0</v>
      </c>
      <c r="AO683">
        <f>IFERROR(VLOOKUP(Tabela4[[#This Row],[Designação]],BW:BX,2,0),0)</f>
        <v>0</v>
      </c>
      <c r="AP683" t="str">
        <f>IF(Tabela4[[#This Row],[Designação]]=AQ683,"SIM","NÃO")</f>
        <v>SIM</v>
      </c>
      <c r="AQ683" s="38">
        <v>817080</v>
      </c>
      <c r="AR683">
        <v>77</v>
      </c>
      <c r="AS683">
        <v>81</v>
      </c>
      <c r="AT683">
        <v>59</v>
      </c>
      <c r="AU683">
        <v>58</v>
      </c>
      <c r="AV683">
        <v>58</v>
      </c>
      <c r="BD683">
        <v>333</v>
      </c>
      <c r="BF683" t="str">
        <f t="shared" si="342"/>
        <v>sim</v>
      </c>
      <c r="BG683" s="38">
        <v>817080</v>
      </c>
      <c r="BH683">
        <v>3</v>
      </c>
      <c r="BI683">
        <v>3</v>
      </c>
      <c r="BJ683">
        <v>2</v>
      </c>
      <c r="BK683">
        <v>2</v>
      </c>
      <c r="BL683">
        <v>2</v>
      </c>
      <c r="BT683">
        <v>12</v>
      </c>
    </row>
    <row r="684" spans="2:72" x14ac:dyDescent="0.25">
      <c r="B684" s="22">
        <v>8</v>
      </c>
      <c r="C684" s="23">
        <v>817081</v>
      </c>
      <c r="D684" s="24" t="s">
        <v>717</v>
      </c>
      <c r="E684" s="25">
        <f t="shared" si="312"/>
        <v>98</v>
      </c>
      <c r="F684" s="25">
        <f>Tabela4[[#This Row],[1º ano  LP]]</f>
        <v>98</v>
      </c>
      <c r="G684" s="27">
        <f t="shared" si="313"/>
        <v>6</v>
      </c>
      <c r="H684" s="27">
        <f>Tabela4[[#This Row],[1º ano - APLICADOR LP]]</f>
        <v>6</v>
      </c>
      <c r="I684" s="25">
        <f t="shared" si="314"/>
        <v>102</v>
      </c>
      <c r="J684" s="25">
        <f t="shared" si="315"/>
        <v>102</v>
      </c>
      <c r="K684" s="27">
        <f t="shared" si="316"/>
        <v>6</v>
      </c>
      <c r="L684" s="27">
        <f t="shared" si="317"/>
        <v>6</v>
      </c>
      <c r="M684" s="25">
        <f t="shared" si="318"/>
        <v>107</v>
      </c>
      <c r="N684" s="25">
        <f t="shared" si="319"/>
        <v>107</v>
      </c>
      <c r="O684" s="27">
        <f t="shared" si="320"/>
        <v>6</v>
      </c>
      <c r="P684" s="27">
        <f t="shared" si="321"/>
        <v>6</v>
      </c>
      <c r="Q684" s="25">
        <f t="shared" si="322"/>
        <v>106</v>
      </c>
      <c r="R684" s="25">
        <f t="shared" si="323"/>
        <v>106</v>
      </c>
      <c r="S684" s="25">
        <f t="shared" si="324"/>
        <v>111</v>
      </c>
      <c r="T684" s="25">
        <f t="shared" si="325"/>
        <v>111</v>
      </c>
      <c r="U684" s="25">
        <f t="shared" si="326"/>
        <v>0</v>
      </c>
      <c r="V684" s="25">
        <f t="shared" si="327"/>
        <v>0</v>
      </c>
      <c r="W684" s="25">
        <f t="shared" si="328"/>
        <v>0</v>
      </c>
      <c r="X684" s="25">
        <f t="shared" si="329"/>
        <v>0</v>
      </c>
      <c r="Y684" s="25">
        <f t="shared" si="330"/>
        <v>0</v>
      </c>
      <c r="Z684" s="25">
        <f t="shared" si="331"/>
        <v>0</v>
      </c>
      <c r="AA684" s="25">
        <f t="shared" si="332"/>
        <v>0</v>
      </c>
      <c r="AB684" s="25">
        <f t="shared" si="333"/>
        <v>0</v>
      </c>
      <c r="AC684" s="25">
        <f t="shared" si="334"/>
        <v>0</v>
      </c>
      <c r="AD684" s="25">
        <f t="shared" si="335"/>
        <v>0</v>
      </c>
      <c r="AE684" s="25">
        <f t="shared" si="336"/>
        <v>0</v>
      </c>
      <c r="AF684" s="27">
        <f t="shared" si="337"/>
        <v>0</v>
      </c>
      <c r="AG684" s="27">
        <f t="shared" si="338"/>
        <v>0</v>
      </c>
      <c r="AH684" s="27">
        <f t="shared" si="339"/>
        <v>0</v>
      </c>
      <c r="AI684" s="27">
        <f t="shared" si="340"/>
        <v>413</v>
      </c>
      <c r="AJ684" s="27">
        <f t="shared" si="341"/>
        <v>111</v>
      </c>
      <c r="AK684" s="26">
        <f>SUM(Tabela4[[#This Row],[1º ano  LP]:[Questionário Contextual Estudante]])</f>
        <v>1608</v>
      </c>
      <c r="AM684">
        <f>IFERROR(IF(VLOOKUP(Tabela4[[#This Row],[Designação]],BW:BX,2,0)="SIM",SUM(AR684:AU684)+(4*(SUM(BH684:BK684))),0),0)</f>
        <v>413</v>
      </c>
      <c r="AN684">
        <f>IFERROR(IF(VLOOKUP(Tabela4[[#This Row],[Designação]],BW:BX,2,0)="SIM",SUM(AV684:BC684)+(4*(SUM(BL684:BS684))),0),0)</f>
        <v>111</v>
      </c>
      <c r="AO684" t="str">
        <f>IFERROR(VLOOKUP(Tabela4[[#This Row],[Designação]],BW:BX,2,0),0)</f>
        <v>SIM</v>
      </c>
      <c r="AP684" t="str">
        <f>IF(Tabela4[[#This Row],[Designação]]=AQ684,"SIM","NÃO")</f>
        <v>SIM</v>
      </c>
      <c r="AQ684" s="38">
        <v>817081</v>
      </c>
      <c r="AR684">
        <v>86</v>
      </c>
      <c r="AS684">
        <v>90</v>
      </c>
      <c r="AT684">
        <v>95</v>
      </c>
      <c r="AU684">
        <v>94</v>
      </c>
      <c r="AV684">
        <v>95</v>
      </c>
      <c r="BD684">
        <v>460</v>
      </c>
      <c r="BF684" t="str">
        <f t="shared" si="342"/>
        <v>sim</v>
      </c>
      <c r="BG684" s="38">
        <v>817081</v>
      </c>
      <c r="BH684">
        <v>3</v>
      </c>
      <c r="BI684">
        <v>3</v>
      </c>
      <c r="BJ684">
        <v>3</v>
      </c>
      <c r="BK684">
        <v>3</v>
      </c>
      <c r="BL684">
        <v>4</v>
      </c>
      <c r="BT684">
        <v>16</v>
      </c>
    </row>
    <row r="685" spans="2:72" x14ac:dyDescent="0.25">
      <c r="B685" s="22">
        <v>8</v>
      </c>
      <c r="C685" s="23">
        <v>817082</v>
      </c>
      <c r="D685" s="24" t="s">
        <v>718</v>
      </c>
      <c r="E685" s="25">
        <f t="shared" si="312"/>
        <v>133</v>
      </c>
      <c r="F685" s="25">
        <f>Tabela4[[#This Row],[1º ano  LP]]</f>
        <v>133</v>
      </c>
      <c r="G685" s="27">
        <f t="shared" si="313"/>
        <v>8</v>
      </c>
      <c r="H685" s="27">
        <f>Tabela4[[#This Row],[1º ano - APLICADOR LP]]</f>
        <v>8</v>
      </c>
      <c r="I685" s="25">
        <f t="shared" si="314"/>
        <v>165</v>
      </c>
      <c r="J685" s="25">
        <f t="shared" si="315"/>
        <v>165</v>
      </c>
      <c r="K685" s="27">
        <f t="shared" si="316"/>
        <v>10</v>
      </c>
      <c r="L685" s="27">
        <f t="shared" si="317"/>
        <v>10</v>
      </c>
      <c r="M685" s="25">
        <f t="shared" si="318"/>
        <v>111</v>
      </c>
      <c r="N685" s="25">
        <f t="shared" si="319"/>
        <v>111</v>
      </c>
      <c r="O685" s="27">
        <f t="shared" si="320"/>
        <v>6</v>
      </c>
      <c r="P685" s="27">
        <f t="shared" si="321"/>
        <v>6</v>
      </c>
      <c r="Q685" s="25">
        <f t="shared" si="322"/>
        <v>161</v>
      </c>
      <c r="R685" s="25">
        <f t="shared" si="323"/>
        <v>161</v>
      </c>
      <c r="S685" s="25">
        <f t="shared" si="324"/>
        <v>113</v>
      </c>
      <c r="T685" s="25">
        <f t="shared" si="325"/>
        <v>113</v>
      </c>
      <c r="U685" s="25">
        <f t="shared" si="326"/>
        <v>0</v>
      </c>
      <c r="V685" s="25">
        <f t="shared" si="327"/>
        <v>0</v>
      </c>
      <c r="W685" s="25">
        <f t="shared" si="328"/>
        <v>0</v>
      </c>
      <c r="X685" s="25">
        <f t="shared" si="329"/>
        <v>0</v>
      </c>
      <c r="Y685" s="25">
        <f t="shared" si="330"/>
        <v>0</v>
      </c>
      <c r="Z685" s="25">
        <f t="shared" si="331"/>
        <v>0</v>
      </c>
      <c r="AA685" s="25">
        <f t="shared" si="332"/>
        <v>0</v>
      </c>
      <c r="AB685" s="25">
        <f t="shared" si="333"/>
        <v>0</v>
      </c>
      <c r="AC685" s="25">
        <f t="shared" si="334"/>
        <v>0</v>
      </c>
      <c r="AD685" s="25">
        <f t="shared" si="335"/>
        <v>0</v>
      </c>
      <c r="AE685" s="25">
        <f t="shared" si="336"/>
        <v>0</v>
      </c>
      <c r="AF685" s="27">
        <f t="shared" si="337"/>
        <v>0</v>
      </c>
      <c r="AG685" s="27">
        <f t="shared" si="338"/>
        <v>0</v>
      </c>
      <c r="AH685" s="27">
        <f t="shared" si="339"/>
        <v>0</v>
      </c>
      <c r="AI685" s="27">
        <f t="shared" si="340"/>
        <v>0</v>
      </c>
      <c r="AJ685" s="27">
        <f t="shared" si="341"/>
        <v>0</v>
      </c>
      <c r="AK685" s="26">
        <f>SUM(Tabela4[[#This Row],[1º ano  LP]:[Questionário Contextual Estudante]])</f>
        <v>1414</v>
      </c>
      <c r="AM685">
        <f>IFERROR(IF(VLOOKUP(Tabela4[[#This Row],[Designação]],BW:BX,2,0)="SIM",SUM(AR685:AU685)+(4*(SUM(BH685:BK685))),0),0)</f>
        <v>0</v>
      </c>
      <c r="AN685">
        <f>IFERROR(IF(VLOOKUP(Tabela4[[#This Row],[Designação]],BW:BX,2,0)="SIM",SUM(AV685:BC685)+(4*(SUM(BL685:BS685))),0),0)</f>
        <v>0</v>
      </c>
      <c r="AO685">
        <f>IFERROR(VLOOKUP(Tabela4[[#This Row],[Designação]],BW:BX,2,0),0)</f>
        <v>0</v>
      </c>
      <c r="AP685" t="str">
        <f>IF(Tabela4[[#This Row],[Designação]]=AQ685,"SIM","NÃO")</f>
        <v>SIM</v>
      </c>
      <c r="AQ685" s="38">
        <v>817082</v>
      </c>
      <c r="AR685">
        <v>117</v>
      </c>
      <c r="AS685">
        <v>145</v>
      </c>
      <c r="AT685">
        <v>99</v>
      </c>
      <c r="AU685">
        <v>145</v>
      </c>
      <c r="AV685">
        <v>101</v>
      </c>
      <c r="BD685">
        <v>607</v>
      </c>
      <c r="BF685" t="str">
        <f t="shared" si="342"/>
        <v>sim</v>
      </c>
      <c r="BG685" s="38">
        <v>817082</v>
      </c>
      <c r="BH685">
        <v>4</v>
      </c>
      <c r="BI685">
        <v>5</v>
      </c>
      <c r="BJ685">
        <v>3</v>
      </c>
      <c r="BK685">
        <v>4</v>
      </c>
      <c r="BL685">
        <v>3</v>
      </c>
      <c r="BT685">
        <v>19</v>
      </c>
    </row>
    <row r="686" spans="2:72" x14ac:dyDescent="0.25">
      <c r="B686" s="22">
        <v>8</v>
      </c>
      <c r="C686" s="23">
        <v>817083</v>
      </c>
      <c r="D686" s="24" t="s">
        <v>719</v>
      </c>
      <c r="E686" s="25">
        <f t="shared" si="312"/>
        <v>0</v>
      </c>
      <c r="F686" s="25">
        <f>Tabela4[[#This Row],[1º ano  LP]]</f>
        <v>0</v>
      </c>
      <c r="G686" s="27">
        <f t="shared" si="313"/>
        <v>0</v>
      </c>
      <c r="H686" s="27">
        <f>Tabela4[[#This Row],[1º ano - APLICADOR LP]]</f>
        <v>0</v>
      </c>
      <c r="I686" s="25">
        <f t="shared" si="314"/>
        <v>0</v>
      </c>
      <c r="J686" s="25">
        <f t="shared" si="315"/>
        <v>0</v>
      </c>
      <c r="K686" s="27">
        <f t="shared" si="316"/>
        <v>0</v>
      </c>
      <c r="L686" s="27">
        <f t="shared" si="317"/>
        <v>0</v>
      </c>
      <c r="M686" s="25">
        <f t="shared" si="318"/>
        <v>0</v>
      </c>
      <c r="N686" s="25">
        <f t="shared" si="319"/>
        <v>0</v>
      </c>
      <c r="O686" s="27">
        <f t="shared" si="320"/>
        <v>0</v>
      </c>
      <c r="P686" s="27">
        <f t="shared" si="321"/>
        <v>0</v>
      </c>
      <c r="Q686" s="25">
        <f t="shared" si="322"/>
        <v>0</v>
      </c>
      <c r="R686" s="25">
        <f t="shared" si="323"/>
        <v>0</v>
      </c>
      <c r="S686" s="25">
        <f t="shared" si="324"/>
        <v>0</v>
      </c>
      <c r="T686" s="25">
        <f t="shared" si="325"/>
        <v>0</v>
      </c>
      <c r="U686" s="25">
        <f t="shared" si="326"/>
        <v>280</v>
      </c>
      <c r="V686" s="25">
        <f t="shared" si="327"/>
        <v>280</v>
      </c>
      <c r="W686" s="25">
        <f t="shared" si="328"/>
        <v>219</v>
      </c>
      <c r="X686" s="25">
        <f t="shared" si="329"/>
        <v>219</v>
      </c>
      <c r="Y686" s="25">
        <f t="shared" si="330"/>
        <v>215</v>
      </c>
      <c r="Z686" s="25">
        <f t="shared" si="331"/>
        <v>215</v>
      </c>
      <c r="AA686" s="25">
        <f t="shared" si="332"/>
        <v>178</v>
      </c>
      <c r="AB686" s="25">
        <f t="shared" si="333"/>
        <v>178</v>
      </c>
      <c r="AC686" s="25">
        <f t="shared" si="334"/>
        <v>39</v>
      </c>
      <c r="AD686" s="25">
        <f t="shared" si="335"/>
        <v>39</v>
      </c>
      <c r="AE686" s="25">
        <f t="shared" si="336"/>
        <v>60</v>
      </c>
      <c r="AF686" s="27">
        <f t="shared" si="337"/>
        <v>60</v>
      </c>
      <c r="AG686" s="27">
        <f t="shared" si="338"/>
        <v>37</v>
      </c>
      <c r="AH686" s="27">
        <f t="shared" si="339"/>
        <v>37</v>
      </c>
      <c r="AI686" s="27">
        <f t="shared" si="340"/>
        <v>0</v>
      </c>
      <c r="AJ686" s="27">
        <f t="shared" si="341"/>
        <v>0</v>
      </c>
      <c r="AK686" s="26">
        <f>SUM(Tabela4[[#This Row],[1º ano  LP]:[Questionário Contextual Estudante]])</f>
        <v>2056</v>
      </c>
      <c r="AM686">
        <f>IFERROR(IF(VLOOKUP(Tabela4[[#This Row],[Designação]],BW:BX,2,0)="SIM",SUM(AR686:AU686)+(4*(SUM(BH686:BK686))),0),0)</f>
        <v>0</v>
      </c>
      <c r="AN686">
        <f>IFERROR(IF(VLOOKUP(Tabela4[[#This Row],[Designação]],BW:BX,2,0)="SIM",SUM(AV686:BC686)+(4*(SUM(BL686:BS686))),0),0)</f>
        <v>0</v>
      </c>
      <c r="AO686">
        <f>IFERROR(VLOOKUP(Tabela4[[#This Row],[Designação]],BW:BX,2,0),0)</f>
        <v>0</v>
      </c>
      <c r="AP686" t="str">
        <f>IF(Tabela4[[#This Row],[Designação]]=AQ686,"SIM","NÃO")</f>
        <v>SIM</v>
      </c>
      <c r="AQ686" s="38">
        <v>817083</v>
      </c>
      <c r="AW686">
        <v>252</v>
      </c>
      <c r="AX686">
        <v>199</v>
      </c>
      <c r="AY686">
        <v>195</v>
      </c>
      <c r="AZ686">
        <v>162</v>
      </c>
      <c r="BA686">
        <v>35</v>
      </c>
      <c r="BB686">
        <v>52</v>
      </c>
      <c r="BC686">
        <v>33</v>
      </c>
      <c r="BD686">
        <v>928</v>
      </c>
      <c r="BF686" t="str">
        <f t="shared" si="342"/>
        <v>sim</v>
      </c>
      <c r="BG686" s="38">
        <v>817083</v>
      </c>
      <c r="BM686">
        <v>7</v>
      </c>
      <c r="BN686">
        <v>5</v>
      </c>
      <c r="BO686">
        <v>5</v>
      </c>
      <c r="BP686">
        <v>4</v>
      </c>
      <c r="BQ686">
        <v>1</v>
      </c>
      <c r="BR686">
        <v>2</v>
      </c>
      <c r="BS686">
        <v>1</v>
      </c>
      <c r="BT686">
        <v>25</v>
      </c>
    </row>
    <row r="687" spans="2:72" x14ac:dyDescent="0.25">
      <c r="B687" s="22">
        <v>8</v>
      </c>
      <c r="C687" s="23">
        <v>817084</v>
      </c>
      <c r="D687" s="24" t="s">
        <v>720</v>
      </c>
      <c r="E687" s="25">
        <f t="shared" si="312"/>
        <v>0</v>
      </c>
      <c r="F687" s="25">
        <f>Tabela4[[#This Row],[1º ano  LP]]</f>
        <v>0</v>
      </c>
      <c r="G687" s="27">
        <f t="shared" si="313"/>
        <v>0</v>
      </c>
      <c r="H687" s="27">
        <f>Tabela4[[#This Row],[1º ano - APLICADOR LP]]</f>
        <v>0</v>
      </c>
      <c r="I687" s="25">
        <f t="shared" si="314"/>
        <v>0</v>
      </c>
      <c r="J687" s="25">
        <f t="shared" si="315"/>
        <v>0</v>
      </c>
      <c r="K687" s="27">
        <f t="shared" si="316"/>
        <v>0</v>
      </c>
      <c r="L687" s="27">
        <f t="shared" si="317"/>
        <v>0</v>
      </c>
      <c r="M687" s="25">
        <f t="shared" si="318"/>
        <v>0</v>
      </c>
      <c r="N687" s="25">
        <f t="shared" si="319"/>
        <v>0</v>
      </c>
      <c r="O687" s="27">
        <f t="shared" si="320"/>
        <v>0</v>
      </c>
      <c r="P687" s="27">
        <f t="shared" si="321"/>
        <v>0</v>
      </c>
      <c r="Q687" s="25">
        <f t="shared" si="322"/>
        <v>0</v>
      </c>
      <c r="R687" s="25">
        <f t="shared" si="323"/>
        <v>0</v>
      </c>
      <c r="S687" s="25">
        <f t="shared" si="324"/>
        <v>0</v>
      </c>
      <c r="T687" s="25">
        <f t="shared" si="325"/>
        <v>0</v>
      </c>
      <c r="U687" s="25">
        <f t="shared" si="326"/>
        <v>161</v>
      </c>
      <c r="V687" s="25">
        <f t="shared" si="327"/>
        <v>161</v>
      </c>
      <c r="W687" s="25">
        <f t="shared" si="328"/>
        <v>134</v>
      </c>
      <c r="X687" s="25">
        <f t="shared" si="329"/>
        <v>134</v>
      </c>
      <c r="Y687" s="25">
        <f t="shared" si="330"/>
        <v>134</v>
      </c>
      <c r="Z687" s="25">
        <f t="shared" si="331"/>
        <v>134</v>
      </c>
      <c r="AA687" s="25">
        <f t="shared" si="332"/>
        <v>173</v>
      </c>
      <c r="AB687" s="25">
        <f t="shared" si="333"/>
        <v>173</v>
      </c>
      <c r="AC687" s="25">
        <f t="shared" si="334"/>
        <v>24</v>
      </c>
      <c r="AD687" s="25">
        <f t="shared" si="335"/>
        <v>24</v>
      </c>
      <c r="AE687" s="25">
        <f t="shared" si="336"/>
        <v>32</v>
      </c>
      <c r="AF687" s="27">
        <f t="shared" si="337"/>
        <v>32</v>
      </c>
      <c r="AG687" s="27">
        <f t="shared" si="338"/>
        <v>0</v>
      </c>
      <c r="AH687" s="27">
        <f t="shared" si="339"/>
        <v>0</v>
      </c>
      <c r="AI687" s="27">
        <f t="shared" si="340"/>
        <v>0</v>
      </c>
      <c r="AJ687" s="27">
        <f t="shared" si="341"/>
        <v>658</v>
      </c>
      <c r="AK687" s="26">
        <f>SUM(Tabela4[[#This Row],[1º ano  LP]:[Questionário Contextual Estudante]])</f>
        <v>1974</v>
      </c>
      <c r="AM687">
        <f>IFERROR(IF(VLOOKUP(Tabela4[[#This Row],[Designação]],BW:BX,2,0)="SIM",SUM(AR687:AU687)+(4*(SUM(BH687:BK687))),0),0)</f>
        <v>0</v>
      </c>
      <c r="AN687">
        <f>IFERROR(IF(VLOOKUP(Tabela4[[#This Row],[Designação]],BW:BX,2,0)="SIM",SUM(AV687:BC687)+(4*(SUM(BL687:BS687))),0),0)</f>
        <v>658</v>
      </c>
      <c r="AO687" t="str">
        <f>IFERROR(VLOOKUP(Tabela4[[#This Row],[Designação]],BW:BX,2,0),0)</f>
        <v>SIM</v>
      </c>
      <c r="AP687" t="str">
        <f>IF(Tabela4[[#This Row],[Designação]]=AQ687,"SIM","NÃO")</f>
        <v>SIM</v>
      </c>
      <c r="AQ687" s="38">
        <v>817084</v>
      </c>
      <c r="AW687">
        <v>145</v>
      </c>
      <c r="AX687">
        <v>122</v>
      </c>
      <c r="AY687">
        <v>122</v>
      </c>
      <c r="AZ687">
        <v>157</v>
      </c>
      <c r="BA687">
        <v>20</v>
      </c>
      <c r="BB687">
        <v>28</v>
      </c>
      <c r="BD687">
        <v>594</v>
      </c>
      <c r="BF687" t="str">
        <f t="shared" si="342"/>
        <v>sim</v>
      </c>
      <c r="BG687" s="38">
        <v>817084</v>
      </c>
      <c r="BM687">
        <v>4</v>
      </c>
      <c r="BN687">
        <v>3</v>
      </c>
      <c r="BO687">
        <v>3</v>
      </c>
      <c r="BP687">
        <v>4</v>
      </c>
      <c r="BQ687">
        <v>1</v>
      </c>
      <c r="BR687">
        <v>1</v>
      </c>
      <c r="BT687">
        <v>16</v>
      </c>
    </row>
    <row r="688" spans="2:72" x14ac:dyDescent="0.25">
      <c r="B688" s="22">
        <v>8</v>
      </c>
      <c r="C688" s="23">
        <v>817127</v>
      </c>
      <c r="D688" s="24" t="s">
        <v>721</v>
      </c>
      <c r="E688" s="25">
        <f t="shared" si="312"/>
        <v>68</v>
      </c>
      <c r="F688" s="25">
        <f>Tabela4[[#This Row],[1º ano  LP]]</f>
        <v>68</v>
      </c>
      <c r="G688" s="27">
        <f t="shared" si="313"/>
        <v>4</v>
      </c>
      <c r="H688" s="27">
        <f>Tabela4[[#This Row],[1º ano - APLICADOR LP]]</f>
        <v>4</v>
      </c>
      <c r="I688" s="25">
        <f t="shared" si="314"/>
        <v>74</v>
      </c>
      <c r="J688" s="25">
        <f t="shared" si="315"/>
        <v>74</v>
      </c>
      <c r="K688" s="27">
        <f t="shared" si="316"/>
        <v>4</v>
      </c>
      <c r="L688" s="27">
        <f t="shared" si="317"/>
        <v>4</v>
      </c>
      <c r="M688" s="25">
        <f t="shared" si="318"/>
        <v>75</v>
      </c>
      <c r="N688" s="25">
        <f t="shared" si="319"/>
        <v>75</v>
      </c>
      <c r="O688" s="27">
        <f t="shared" si="320"/>
        <v>4</v>
      </c>
      <c r="P688" s="27">
        <f t="shared" si="321"/>
        <v>4</v>
      </c>
      <c r="Q688" s="25">
        <f t="shared" si="322"/>
        <v>76</v>
      </c>
      <c r="R688" s="25">
        <f t="shared" si="323"/>
        <v>76</v>
      </c>
      <c r="S688" s="25">
        <f t="shared" si="324"/>
        <v>41</v>
      </c>
      <c r="T688" s="25">
        <f t="shared" si="325"/>
        <v>41</v>
      </c>
      <c r="U688" s="25">
        <f t="shared" si="326"/>
        <v>0</v>
      </c>
      <c r="V688" s="25">
        <f t="shared" si="327"/>
        <v>0</v>
      </c>
      <c r="W688" s="25">
        <f t="shared" si="328"/>
        <v>0</v>
      </c>
      <c r="X688" s="25">
        <f t="shared" si="329"/>
        <v>0</v>
      </c>
      <c r="Y688" s="25">
        <f t="shared" si="330"/>
        <v>0</v>
      </c>
      <c r="Z688" s="25">
        <f t="shared" si="331"/>
        <v>0</v>
      </c>
      <c r="AA688" s="25">
        <f t="shared" si="332"/>
        <v>0</v>
      </c>
      <c r="AB688" s="25">
        <f t="shared" si="333"/>
        <v>0</v>
      </c>
      <c r="AC688" s="25">
        <f t="shared" si="334"/>
        <v>0</v>
      </c>
      <c r="AD688" s="25">
        <f t="shared" si="335"/>
        <v>0</v>
      </c>
      <c r="AE688" s="25">
        <f t="shared" si="336"/>
        <v>0</v>
      </c>
      <c r="AF688" s="27">
        <f t="shared" si="337"/>
        <v>0</v>
      </c>
      <c r="AG688" s="27">
        <f t="shared" si="338"/>
        <v>0</v>
      </c>
      <c r="AH688" s="27">
        <f t="shared" si="339"/>
        <v>0</v>
      </c>
      <c r="AI688" s="27">
        <f t="shared" si="340"/>
        <v>0</v>
      </c>
      <c r="AJ688" s="27">
        <f t="shared" si="341"/>
        <v>0</v>
      </c>
      <c r="AK688" s="26">
        <f>SUM(Tabela4[[#This Row],[1º ano  LP]:[Questionário Contextual Estudante]])</f>
        <v>692</v>
      </c>
      <c r="AM688">
        <f>IFERROR(IF(VLOOKUP(Tabela4[[#This Row],[Designação]],BW:BX,2,0)="SIM",SUM(AR688:AU688)+(4*(SUM(BH688:BK688))),0),0)</f>
        <v>0</v>
      </c>
      <c r="AN688">
        <f>IFERROR(IF(VLOOKUP(Tabela4[[#This Row],[Designação]],BW:BX,2,0)="SIM",SUM(AV688:BC688)+(4*(SUM(BL688:BS688))),0),0)</f>
        <v>0</v>
      </c>
      <c r="AO688">
        <f>IFERROR(VLOOKUP(Tabela4[[#This Row],[Designação]],BW:BX,2,0),0)</f>
        <v>0</v>
      </c>
      <c r="AP688" t="str">
        <f>IF(Tabela4[[#This Row],[Designação]]=AQ688,"SIM","NÃO")</f>
        <v>SIM</v>
      </c>
      <c r="AQ688" s="38">
        <v>817127</v>
      </c>
      <c r="AR688">
        <v>60</v>
      </c>
      <c r="AS688">
        <v>66</v>
      </c>
      <c r="AT688">
        <v>67</v>
      </c>
      <c r="AU688">
        <v>68</v>
      </c>
      <c r="AV688">
        <v>37</v>
      </c>
      <c r="BD688">
        <v>298</v>
      </c>
      <c r="BF688" t="str">
        <f t="shared" si="342"/>
        <v>sim</v>
      </c>
      <c r="BG688" s="38">
        <v>817127</v>
      </c>
      <c r="BH688">
        <v>2</v>
      </c>
      <c r="BI688">
        <v>2</v>
      </c>
      <c r="BJ688">
        <v>2</v>
      </c>
      <c r="BK688">
        <v>2</v>
      </c>
      <c r="BL688">
        <v>1</v>
      </c>
      <c r="BT688">
        <v>9</v>
      </c>
    </row>
    <row r="689" spans="2:72" x14ac:dyDescent="0.25">
      <c r="B689" s="22">
        <v>8</v>
      </c>
      <c r="C689" s="23">
        <v>817128</v>
      </c>
      <c r="D689" s="24" t="s">
        <v>722</v>
      </c>
      <c r="E689" s="25">
        <f t="shared" si="312"/>
        <v>61</v>
      </c>
      <c r="F689" s="25">
        <f>Tabela4[[#This Row],[1º ano  LP]]</f>
        <v>61</v>
      </c>
      <c r="G689" s="27">
        <f t="shared" si="313"/>
        <v>4</v>
      </c>
      <c r="H689" s="27">
        <f>Tabela4[[#This Row],[1º ano - APLICADOR LP]]</f>
        <v>4</v>
      </c>
      <c r="I689" s="25">
        <f t="shared" si="314"/>
        <v>71</v>
      </c>
      <c r="J689" s="25">
        <f t="shared" si="315"/>
        <v>71</v>
      </c>
      <c r="K689" s="27">
        <f t="shared" si="316"/>
        <v>4</v>
      </c>
      <c r="L689" s="27">
        <f t="shared" si="317"/>
        <v>4</v>
      </c>
      <c r="M689" s="25">
        <f t="shared" si="318"/>
        <v>75</v>
      </c>
      <c r="N689" s="25">
        <f t="shared" si="319"/>
        <v>75</v>
      </c>
      <c r="O689" s="27">
        <f t="shared" si="320"/>
        <v>4</v>
      </c>
      <c r="P689" s="27">
        <f t="shared" si="321"/>
        <v>4</v>
      </c>
      <c r="Q689" s="25">
        <f t="shared" si="322"/>
        <v>68</v>
      </c>
      <c r="R689" s="25">
        <f t="shared" si="323"/>
        <v>68</v>
      </c>
      <c r="S689" s="25">
        <f t="shared" si="324"/>
        <v>73</v>
      </c>
      <c r="T689" s="25">
        <f t="shared" si="325"/>
        <v>73</v>
      </c>
      <c r="U689" s="25">
        <f t="shared" si="326"/>
        <v>79</v>
      </c>
      <c r="V689" s="25">
        <f t="shared" si="327"/>
        <v>79</v>
      </c>
      <c r="W689" s="25">
        <f t="shared" si="328"/>
        <v>0</v>
      </c>
      <c r="X689" s="25">
        <f t="shared" si="329"/>
        <v>0</v>
      </c>
      <c r="Y689" s="25">
        <f t="shared" si="330"/>
        <v>0</v>
      </c>
      <c r="Z689" s="25">
        <f t="shared" si="331"/>
        <v>0</v>
      </c>
      <c r="AA689" s="25">
        <f t="shared" si="332"/>
        <v>0</v>
      </c>
      <c r="AB689" s="25">
        <f t="shared" si="333"/>
        <v>0</v>
      </c>
      <c r="AC689" s="25">
        <f t="shared" si="334"/>
        <v>0</v>
      </c>
      <c r="AD689" s="25">
        <f t="shared" si="335"/>
        <v>0</v>
      </c>
      <c r="AE689" s="25">
        <f t="shared" si="336"/>
        <v>0</v>
      </c>
      <c r="AF689" s="27">
        <f t="shared" si="337"/>
        <v>0</v>
      </c>
      <c r="AG689" s="27">
        <f t="shared" si="338"/>
        <v>0</v>
      </c>
      <c r="AH689" s="27">
        <f t="shared" si="339"/>
        <v>0</v>
      </c>
      <c r="AI689" s="27">
        <f t="shared" si="340"/>
        <v>275</v>
      </c>
      <c r="AJ689" s="27">
        <f t="shared" si="341"/>
        <v>152</v>
      </c>
      <c r="AK689" s="26">
        <f>SUM(Tabela4[[#This Row],[1º ano  LP]:[Questionário Contextual Estudante]])</f>
        <v>1305</v>
      </c>
      <c r="AM689">
        <f>IFERROR(IF(VLOOKUP(Tabela4[[#This Row],[Designação]],BW:BX,2,0)="SIM",SUM(AR689:AU689)+(4*(SUM(BH689:BK689))),0),0)</f>
        <v>275</v>
      </c>
      <c r="AN689">
        <f>IFERROR(IF(VLOOKUP(Tabela4[[#This Row],[Designação]],BW:BX,2,0)="SIM",SUM(AV689:BC689)+(4*(SUM(BL689:BS689))),0),0)</f>
        <v>152</v>
      </c>
      <c r="AO689" t="str">
        <f>IFERROR(VLOOKUP(Tabela4[[#This Row],[Designação]],BW:BX,2,0),0)</f>
        <v>SIM</v>
      </c>
      <c r="AP689" t="str">
        <f>IF(Tabela4[[#This Row],[Designação]]=AQ689,"SIM","NÃO")</f>
        <v>SIM</v>
      </c>
      <c r="AQ689" s="38">
        <v>817128</v>
      </c>
      <c r="AR689">
        <v>53</v>
      </c>
      <c r="AS689">
        <v>63</v>
      </c>
      <c r="AT689">
        <v>67</v>
      </c>
      <c r="AU689">
        <v>60</v>
      </c>
      <c r="AV689">
        <v>65</v>
      </c>
      <c r="AW689">
        <v>71</v>
      </c>
      <c r="BD689">
        <v>379</v>
      </c>
      <c r="BF689" t="str">
        <f t="shared" si="342"/>
        <v>sim</v>
      </c>
      <c r="BG689" s="38">
        <v>817128</v>
      </c>
      <c r="BH689">
        <v>2</v>
      </c>
      <c r="BI689">
        <v>2</v>
      </c>
      <c r="BJ689">
        <v>2</v>
      </c>
      <c r="BK689">
        <v>2</v>
      </c>
      <c r="BL689">
        <v>2</v>
      </c>
      <c r="BM689">
        <v>2</v>
      </c>
      <c r="BT689">
        <v>12</v>
      </c>
    </row>
    <row r="690" spans="2:72" x14ac:dyDescent="0.25">
      <c r="B690" s="22">
        <v>8</v>
      </c>
      <c r="C690" s="23">
        <v>817132</v>
      </c>
      <c r="D690" s="24" t="s">
        <v>723</v>
      </c>
      <c r="E690" s="25">
        <f t="shared" si="312"/>
        <v>32</v>
      </c>
      <c r="F690" s="25">
        <f>Tabela4[[#This Row],[1º ano  LP]]</f>
        <v>32</v>
      </c>
      <c r="G690" s="27">
        <f t="shared" si="313"/>
        <v>2</v>
      </c>
      <c r="H690" s="27">
        <f>Tabela4[[#This Row],[1º ano - APLICADOR LP]]</f>
        <v>2</v>
      </c>
      <c r="I690" s="25">
        <f t="shared" si="314"/>
        <v>34</v>
      </c>
      <c r="J690" s="25">
        <f t="shared" si="315"/>
        <v>34</v>
      </c>
      <c r="K690" s="27">
        <f t="shared" si="316"/>
        <v>2</v>
      </c>
      <c r="L690" s="27">
        <f t="shared" si="317"/>
        <v>2</v>
      </c>
      <c r="M690" s="25">
        <f t="shared" si="318"/>
        <v>0</v>
      </c>
      <c r="N690" s="25">
        <f t="shared" si="319"/>
        <v>0</v>
      </c>
      <c r="O690" s="27">
        <f t="shared" si="320"/>
        <v>0</v>
      </c>
      <c r="P690" s="27">
        <f t="shared" si="321"/>
        <v>0</v>
      </c>
      <c r="Q690" s="25">
        <f t="shared" si="322"/>
        <v>0</v>
      </c>
      <c r="R690" s="25">
        <f t="shared" si="323"/>
        <v>0</v>
      </c>
      <c r="S690" s="25">
        <f t="shared" si="324"/>
        <v>0</v>
      </c>
      <c r="T690" s="25">
        <f t="shared" si="325"/>
        <v>0</v>
      </c>
      <c r="U690" s="25">
        <f t="shared" si="326"/>
        <v>118</v>
      </c>
      <c r="V690" s="25">
        <f t="shared" si="327"/>
        <v>118</v>
      </c>
      <c r="W690" s="25">
        <f t="shared" si="328"/>
        <v>121</v>
      </c>
      <c r="X690" s="25">
        <f t="shared" si="329"/>
        <v>121</v>
      </c>
      <c r="Y690" s="25">
        <f t="shared" si="330"/>
        <v>87</v>
      </c>
      <c r="Z690" s="25">
        <f t="shared" si="331"/>
        <v>87</v>
      </c>
      <c r="AA690" s="25">
        <f t="shared" si="332"/>
        <v>84</v>
      </c>
      <c r="AB690" s="25">
        <f t="shared" si="333"/>
        <v>84</v>
      </c>
      <c r="AC690" s="25">
        <f t="shared" si="334"/>
        <v>0</v>
      </c>
      <c r="AD690" s="25">
        <f t="shared" si="335"/>
        <v>0</v>
      </c>
      <c r="AE690" s="25">
        <f t="shared" si="336"/>
        <v>31</v>
      </c>
      <c r="AF690" s="27">
        <f t="shared" si="337"/>
        <v>31</v>
      </c>
      <c r="AG690" s="27">
        <f t="shared" si="338"/>
        <v>0</v>
      </c>
      <c r="AH690" s="27">
        <f t="shared" si="339"/>
        <v>0</v>
      </c>
      <c r="AI690" s="27">
        <f t="shared" si="340"/>
        <v>0</v>
      </c>
      <c r="AJ690" s="27">
        <f t="shared" si="341"/>
        <v>0</v>
      </c>
      <c r="AK690" s="26">
        <f>SUM(Tabela4[[#This Row],[1º ano  LP]:[Questionário Contextual Estudante]])</f>
        <v>1022</v>
      </c>
      <c r="AM690">
        <f>IFERROR(IF(VLOOKUP(Tabela4[[#This Row],[Designação]],BW:BX,2,0)="SIM",SUM(AR690:AU690)+(4*(SUM(BH690:BK690))),0),0)</f>
        <v>0</v>
      </c>
      <c r="AN690">
        <f>IFERROR(IF(VLOOKUP(Tabela4[[#This Row],[Designação]],BW:BX,2,0)="SIM",SUM(AV690:BC690)+(4*(SUM(BL690:BS690))),0),0)</f>
        <v>0</v>
      </c>
      <c r="AO690">
        <f>IFERROR(VLOOKUP(Tabela4[[#This Row],[Designação]],BW:BX,2,0),0)</f>
        <v>0</v>
      </c>
      <c r="AP690" t="str">
        <f>IF(Tabela4[[#This Row],[Designação]]=AQ690,"SIM","NÃO")</f>
        <v>SIM</v>
      </c>
      <c r="AQ690" s="38">
        <v>817132</v>
      </c>
      <c r="AR690">
        <v>28</v>
      </c>
      <c r="AS690">
        <v>30</v>
      </c>
      <c r="AW690">
        <v>106</v>
      </c>
      <c r="AX690">
        <v>109</v>
      </c>
      <c r="AY690">
        <v>79</v>
      </c>
      <c r="AZ690">
        <v>76</v>
      </c>
      <c r="BB690">
        <v>27</v>
      </c>
      <c r="BD690">
        <v>455</v>
      </c>
      <c r="BF690" t="str">
        <f t="shared" si="342"/>
        <v>sim</v>
      </c>
      <c r="BG690" s="38">
        <v>817132</v>
      </c>
      <c r="BH690">
        <v>1</v>
      </c>
      <c r="BI690">
        <v>1</v>
      </c>
      <c r="BM690">
        <v>3</v>
      </c>
      <c r="BN690">
        <v>3</v>
      </c>
      <c r="BO690">
        <v>2</v>
      </c>
      <c r="BP690">
        <v>2</v>
      </c>
      <c r="BR690">
        <v>1</v>
      </c>
      <c r="BT690">
        <v>13</v>
      </c>
    </row>
    <row r="691" spans="2:72" x14ac:dyDescent="0.25">
      <c r="B691" s="22">
        <v>8</v>
      </c>
      <c r="C691" s="23">
        <v>817133</v>
      </c>
      <c r="D691" s="24" t="s">
        <v>724</v>
      </c>
      <c r="E691" s="25">
        <f t="shared" si="312"/>
        <v>65</v>
      </c>
      <c r="F691" s="25">
        <f>Tabela4[[#This Row],[1º ano  LP]]</f>
        <v>65</v>
      </c>
      <c r="G691" s="27">
        <f t="shared" si="313"/>
        <v>4</v>
      </c>
      <c r="H691" s="27">
        <f>Tabela4[[#This Row],[1º ano - APLICADOR LP]]</f>
        <v>4</v>
      </c>
      <c r="I691" s="25">
        <f t="shared" si="314"/>
        <v>65</v>
      </c>
      <c r="J691" s="25">
        <f t="shared" si="315"/>
        <v>65</v>
      </c>
      <c r="K691" s="27">
        <f t="shared" si="316"/>
        <v>4</v>
      </c>
      <c r="L691" s="27">
        <f t="shared" si="317"/>
        <v>4</v>
      </c>
      <c r="M691" s="25">
        <f t="shared" si="318"/>
        <v>185</v>
      </c>
      <c r="N691" s="25">
        <f t="shared" si="319"/>
        <v>185</v>
      </c>
      <c r="O691" s="27">
        <f t="shared" si="320"/>
        <v>12</v>
      </c>
      <c r="P691" s="27">
        <f t="shared" si="321"/>
        <v>12</v>
      </c>
      <c r="Q691" s="25">
        <f t="shared" si="322"/>
        <v>40</v>
      </c>
      <c r="R691" s="25">
        <f t="shared" si="323"/>
        <v>40</v>
      </c>
      <c r="S691" s="25">
        <f t="shared" si="324"/>
        <v>36</v>
      </c>
      <c r="T691" s="25">
        <f t="shared" si="325"/>
        <v>36</v>
      </c>
      <c r="U691" s="25">
        <f t="shared" si="326"/>
        <v>0</v>
      </c>
      <c r="V691" s="25">
        <f t="shared" si="327"/>
        <v>0</v>
      </c>
      <c r="W691" s="25">
        <f t="shared" si="328"/>
        <v>0</v>
      </c>
      <c r="X691" s="25">
        <f t="shared" si="329"/>
        <v>0</v>
      </c>
      <c r="Y691" s="25">
        <f t="shared" si="330"/>
        <v>0</v>
      </c>
      <c r="Z691" s="25">
        <f t="shared" si="331"/>
        <v>0</v>
      </c>
      <c r="AA691" s="25">
        <f t="shared" si="332"/>
        <v>0</v>
      </c>
      <c r="AB691" s="25">
        <f t="shared" si="333"/>
        <v>0</v>
      </c>
      <c r="AC691" s="25">
        <f t="shared" si="334"/>
        <v>0</v>
      </c>
      <c r="AD691" s="25">
        <f t="shared" si="335"/>
        <v>0</v>
      </c>
      <c r="AE691" s="25">
        <f t="shared" si="336"/>
        <v>0</v>
      </c>
      <c r="AF691" s="27">
        <f t="shared" si="337"/>
        <v>0</v>
      </c>
      <c r="AG691" s="27">
        <f t="shared" si="338"/>
        <v>0</v>
      </c>
      <c r="AH691" s="27">
        <f t="shared" si="339"/>
        <v>0</v>
      </c>
      <c r="AI691" s="27">
        <f t="shared" si="340"/>
        <v>0</v>
      </c>
      <c r="AJ691" s="27">
        <f t="shared" si="341"/>
        <v>0</v>
      </c>
      <c r="AK691" s="26">
        <f>SUM(Tabela4[[#This Row],[1º ano  LP]:[Questionário Contextual Estudante]])</f>
        <v>822</v>
      </c>
      <c r="AM691">
        <f>IFERROR(IF(VLOOKUP(Tabela4[[#This Row],[Designação]],BW:BX,2,0)="SIM",SUM(AR691:AU691)+(4*(SUM(BH691:BK691))),0),0)</f>
        <v>0</v>
      </c>
      <c r="AN691">
        <f>IFERROR(IF(VLOOKUP(Tabela4[[#This Row],[Designação]],BW:BX,2,0)="SIM",SUM(AV691:BC691)+(4*(SUM(BL691:BS691))),0),0)</f>
        <v>0</v>
      </c>
      <c r="AO691">
        <f>IFERROR(VLOOKUP(Tabela4[[#This Row],[Designação]],BW:BX,2,0),0)</f>
        <v>0</v>
      </c>
      <c r="AP691" t="str">
        <f>IF(Tabela4[[#This Row],[Designação]]=AQ691,"SIM","NÃO")</f>
        <v>SIM</v>
      </c>
      <c r="AQ691" s="38">
        <v>817133</v>
      </c>
      <c r="AR691">
        <v>57</v>
      </c>
      <c r="AS691">
        <v>57</v>
      </c>
      <c r="AT691">
        <v>161</v>
      </c>
      <c r="AU691">
        <v>36</v>
      </c>
      <c r="AV691">
        <v>32</v>
      </c>
      <c r="BD691">
        <v>343</v>
      </c>
      <c r="BF691" t="str">
        <f t="shared" si="342"/>
        <v>sim</v>
      </c>
      <c r="BG691" s="38">
        <v>817133</v>
      </c>
      <c r="BH691">
        <v>2</v>
      </c>
      <c r="BI691">
        <v>2</v>
      </c>
      <c r="BJ691">
        <v>6</v>
      </c>
      <c r="BK691">
        <v>1</v>
      </c>
      <c r="BL691">
        <v>1</v>
      </c>
      <c r="BT691">
        <v>12</v>
      </c>
    </row>
    <row r="692" spans="2:72" x14ac:dyDescent="0.25">
      <c r="B692" s="22">
        <v>8</v>
      </c>
      <c r="C692" s="23">
        <v>817202</v>
      </c>
      <c r="D692" s="24" t="s">
        <v>725</v>
      </c>
      <c r="E692" s="25">
        <f t="shared" si="312"/>
        <v>49</v>
      </c>
      <c r="F692" s="25">
        <f>Tabela4[[#This Row],[1º ano  LP]]</f>
        <v>49</v>
      </c>
      <c r="G692" s="27">
        <f t="shared" si="313"/>
        <v>4</v>
      </c>
      <c r="H692" s="27">
        <f>Tabela4[[#This Row],[1º ano - APLICADOR LP]]</f>
        <v>4</v>
      </c>
      <c r="I692" s="25">
        <f t="shared" si="314"/>
        <v>67</v>
      </c>
      <c r="J692" s="25">
        <f t="shared" si="315"/>
        <v>67</v>
      </c>
      <c r="K692" s="27">
        <f t="shared" si="316"/>
        <v>4</v>
      </c>
      <c r="L692" s="27">
        <f t="shared" si="317"/>
        <v>4</v>
      </c>
      <c r="M692" s="25">
        <f t="shared" si="318"/>
        <v>62</v>
      </c>
      <c r="N692" s="25">
        <f t="shared" si="319"/>
        <v>62</v>
      </c>
      <c r="O692" s="27">
        <f t="shared" si="320"/>
        <v>4</v>
      </c>
      <c r="P692" s="27">
        <f t="shared" si="321"/>
        <v>4</v>
      </c>
      <c r="Q692" s="25">
        <f t="shared" si="322"/>
        <v>62</v>
      </c>
      <c r="R692" s="25">
        <f t="shared" si="323"/>
        <v>62</v>
      </c>
      <c r="S692" s="25">
        <f t="shared" si="324"/>
        <v>62</v>
      </c>
      <c r="T692" s="25">
        <f t="shared" si="325"/>
        <v>62</v>
      </c>
      <c r="U692" s="25">
        <f t="shared" si="326"/>
        <v>0</v>
      </c>
      <c r="V692" s="25">
        <f t="shared" si="327"/>
        <v>0</v>
      </c>
      <c r="W692" s="25">
        <f t="shared" si="328"/>
        <v>0</v>
      </c>
      <c r="X692" s="25">
        <f t="shared" si="329"/>
        <v>0</v>
      </c>
      <c r="Y692" s="25">
        <f t="shared" si="330"/>
        <v>0</v>
      </c>
      <c r="Z692" s="25">
        <f t="shared" si="331"/>
        <v>0</v>
      </c>
      <c r="AA692" s="25">
        <f t="shared" si="332"/>
        <v>0</v>
      </c>
      <c r="AB692" s="25">
        <f t="shared" si="333"/>
        <v>0</v>
      </c>
      <c r="AC692" s="25">
        <f t="shared" si="334"/>
        <v>0</v>
      </c>
      <c r="AD692" s="25">
        <f t="shared" si="335"/>
        <v>0</v>
      </c>
      <c r="AE692" s="25">
        <f t="shared" si="336"/>
        <v>0</v>
      </c>
      <c r="AF692" s="27">
        <f t="shared" si="337"/>
        <v>0</v>
      </c>
      <c r="AG692" s="27">
        <f t="shared" si="338"/>
        <v>0</v>
      </c>
      <c r="AH692" s="27">
        <f t="shared" si="339"/>
        <v>0</v>
      </c>
      <c r="AI692" s="27">
        <f t="shared" si="340"/>
        <v>0</v>
      </c>
      <c r="AJ692" s="27">
        <f t="shared" si="341"/>
        <v>0</v>
      </c>
      <c r="AK692" s="26">
        <f>SUM(Tabela4[[#This Row],[1º ano  LP]:[Questionário Contextual Estudante]])</f>
        <v>628</v>
      </c>
      <c r="AM692">
        <f>IFERROR(IF(VLOOKUP(Tabela4[[#This Row],[Designação]],BW:BX,2,0)="SIM",SUM(AR692:AU692)+(4*(SUM(BH692:BK692))),0),0)</f>
        <v>0</v>
      </c>
      <c r="AN692">
        <f>IFERROR(IF(VLOOKUP(Tabela4[[#This Row],[Designação]],BW:BX,2,0)="SIM",SUM(AV692:BC692)+(4*(SUM(BL692:BS692))),0),0)</f>
        <v>0</v>
      </c>
      <c r="AO692">
        <f>IFERROR(VLOOKUP(Tabela4[[#This Row],[Designação]],BW:BX,2,0),0)</f>
        <v>0</v>
      </c>
      <c r="AP692" t="str">
        <f>IF(Tabela4[[#This Row],[Designação]]=AQ692,"SIM","NÃO")</f>
        <v>SIM</v>
      </c>
      <c r="AQ692" s="38">
        <v>817202</v>
      </c>
      <c r="AR692">
        <v>41</v>
      </c>
      <c r="AS692">
        <v>59</v>
      </c>
      <c r="AT692">
        <v>54</v>
      </c>
      <c r="AU692">
        <v>54</v>
      </c>
      <c r="AV692">
        <v>54</v>
      </c>
      <c r="BD692">
        <v>262</v>
      </c>
      <c r="BF692" t="str">
        <f t="shared" si="342"/>
        <v>sim</v>
      </c>
      <c r="BG692" s="38">
        <v>817202</v>
      </c>
      <c r="BH692">
        <v>2</v>
      </c>
      <c r="BI692">
        <v>2</v>
      </c>
      <c r="BJ692">
        <v>2</v>
      </c>
      <c r="BK692">
        <v>2</v>
      </c>
      <c r="BL692">
        <v>2</v>
      </c>
      <c r="BT692">
        <v>10</v>
      </c>
    </row>
    <row r="693" spans="2:72" x14ac:dyDescent="0.25">
      <c r="B693" s="22">
        <v>8</v>
      </c>
      <c r="C693" s="23">
        <v>817207</v>
      </c>
      <c r="D693" s="24" t="s">
        <v>726</v>
      </c>
      <c r="E693" s="25">
        <f t="shared" si="312"/>
        <v>104</v>
      </c>
      <c r="F693" s="25">
        <f>Tabela4[[#This Row],[1º ano  LP]]</f>
        <v>104</v>
      </c>
      <c r="G693" s="27">
        <f t="shared" si="313"/>
        <v>6</v>
      </c>
      <c r="H693" s="27">
        <f>Tabela4[[#This Row],[1º ano - APLICADOR LP]]</f>
        <v>6</v>
      </c>
      <c r="I693" s="25">
        <f t="shared" si="314"/>
        <v>136</v>
      </c>
      <c r="J693" s="25">
        <f t="shared" si="315"/>
        <v>136</v>
      </c>
      <c r="K693" s="27">
        <f t="shared" si="316"/>
        <v>8</v>
      </c>
      <c r="L693" s="27">
        <f t="shared" si="317"/>
        <v>8</v>
      </c>
      <c r="M693" s="25">
        <f t="shared" si="318"/>
        <v>134</v>
      </c>
      <c r="N693" s="25">
        <f t="shared" si="319"/>
        <v>134</v>
      </c>
      <c r="O693" s="27">
        <f t="shared" si="320"/>
        <v>8</v>
      </c>
      <c r="P693" s="27">
        <f t="shared" si="321"/>
        <v>8</v>
      </c>
      <c r="Q693" s="25">
        <f t="shared" si="322"/>
        <v>105</v>
      </c>
      <c r="R693" s="25">
        <f t="shared" si="323"/>
        <v>105</v>
      </c>
      <c r="S693" s="25">
        <f t="shared" si="324"/>
        <v>106</v>
      </c>
      <c r="T693" s="25">
        <f t="shared" si="325"/>
        <v>106</v>
      </c>
      <c r="U693" s="25">
        <f t="shared" si="326"/>
        <v>0</v>
      </c>
      <c r="V693" s="25">
        <f t="shared" si="327"/>
        <v>0</v>
      </c>
      <c r="W693" s="25">
        <f t="shared" si="328"/>
        <v>0</v>
      </c>
      <c r="X693" s="25">
        <f t="shared" si="329"/>
        <v>0</v>
      </c>
      <c r="Y693" s="25">
        <f t="shared" si="330"/>
        <v>0</v>
      </c>
      <c r="Z693" s="25">
        <f t="shared" si="331"/>
        <v>0</v>
      </c>
      <c r="AA693" s="25">
        <f t="shared" si="332"/>
        <v>0</v>
      </c>
      <c r="AB693" s="25">
        <f t="shared" si="333"/>
        <v>0</v>
      </c>
      <c r="AC693" s="25">
        <f t="shared" si="334"/>
        <v>0</v>
      </c>
      <c r="AD693" s="25">
        <f t="shared" si="335"/>
        <v>0</v>
      </c>
      <c r="AE693" s="25">
        <f t="shared" si="336"/>
        <v>0</v>
      </c>
      <c r="AF693" s="27">
        <f t="shared" si="337"/>
        <v>0</v>
      </c>
      <c r="AG693" s="27">
        <f t="shared" si="338"/>
        <v>0</v>
      </c>
      <c r="AH693" s="27">
        <f t="shared" si="339"/>
        <v>0</v>
      </c>
      <c r="AI693" s="27">
        <f t="shared" si="340"/>
        <v>0</v>
      </c>
      <c r="AJ693" s="27">
        <f t="shared" si="341"/>
        <v>0</v>
      </c>
      <c r="AK693" s="26">
        <f>SUM(Tabela4[[#This Row],[1º ano  LP]:[Questionário Contextual Estudante]])</f>
        <v>1214</v>
      </c>
      <c r="AM693">
        <f>IFERROR(IF(VLOOKUP(Tabela4[[#This Row],[Designação]],BW:BX,2,0)="SIM",SUM(AR693:AU693)+(4*(SUM(BH693:BK693))),0),0)</f>
        <v>0</v>
      </c>
      <c r="AN693">
        <f>IFERROR(IF(VLOOKUP(Tabela4[[#This Row],[Designação]],BW:BX,2,0)="SIM",SUM(AV693:BC693)+(4*(SUM(BL693:BS693))),0),0)</f>
        <v>0</v>
      </c>
      <c r="AO693">
        <f>IFERROR(VLOOKUP(Tabela4[[#This Row],[Designação]],BW:BX,2,0),0)</f>
        <v>0</v>
      </c>
      <c r="AP693" t="str">
        <f>IF(Tabela4[[#This Row],[Designação]]=AQ693,"SIM","NÃO")</f>
        <v>SIM</v>
      </c>
      <c r="AQ693" s="38">
        <v>817207</v>
      </c>
      <c r="AR693">
        <v>92</v>
      </c>
      <c r="AS693">
        <v>120</v>
      </c>
      <c r="AT693">
        <v>118</v>
      </c>
      <c r="AU693">
        <v>93</v>
      </c>
      <c r="AV693">
        <v>94</v>
      </c>
      <c r="BD693">
        <v>517</v>
      </c>
      <c r="BF693" t="str">
        <f t="shared" si="342"/>
        <v>sim</v>
      </c>
      <c r="BG693" s="38">
        <v>817207</v>
      </c>
      <c r="BH693">
        <v>3</v>
      </c>
      <c r="BI693">
        <v>4</v>
      </c>
      <c r="BJ693">
        <v>4</v>
      </c>
      <c r="BK693">
        <v>3</v>
      </c>
      <c r="BL693">
        <v>3</v>
      </c>
      <c r="BT693">
        <v>17</v>
      </c>
    </row>
    <row r="694" spans="2:72" x14ac:dyDescent="0.25">
      <c r="B694" s="22">
        <v>8</v>
      </c>
      <c r="C694" s="23">
        <v>817501</v>
      </c>
      <c r="D694" s="24" t="s">
        <v>727</v>
      </c>
      <c r="E694" s="25">
        <f t="shared" si="312"/>
        <v>138</v>
      </c>
      <c r="F694" s="25">
        <f>Tabela4[[#This Row],[1º ano  LP]]</f>
        <v>138</v>
      </c>
      <c r="G694" s="27">
        <f t="shared" si="313"/>
        <v>8</v>
      </c>
      <c r="H694" s="27">
        <f>Tabela4[[#This Row],[1º ano - APLICADOR LP]]</f>
        <v>8</v>
      </c>
      <c r="I694" s="25">
        <f t="shared" si="314"/>
        <v>173</v>
      </c>
      <c r="J694" s="25">
        <f t="shared" si="315"/>
        <v>173</v>
      </c>
      <c r="K694" s="27">
        <f t="shared" si="316"/>
        <v>10</v>
      </c>
      <c r="L694" s="27">
        <f t="shared" si="317"/>
        <v>10</v>
      </c>
      <c r="M694" s="25">
        <f t="shared" si="318"/>
        <v>162</v>
      </c>
      <c r="N694" s="25">
        <f t="shared" si="319"/>
        <v>162</v>
      </c>
      <c r="O694" s="27">
        <f t="shared" si="320"/>
        <v>10</v>
      </c>
      <c r="P694" s="27">
        <f t="shared" si="321"/>
        <v>10</v>
      </c>
      <c r="Q694" s="25">
        <f t="shared" si="322"/>
        <v>139</v>
      </c>
      <c r="R694" s="25">
        <f t="shared" si="323"/>
        <v>139</v>
      </c>
      <c r="S694" s="25">
        <f t="shared" si="324"/>
        <v>150</v>
      </c>
      <c r="T694" s="25">
        <f t="shared" si="325"/>
        <v>150</v>
      </c>
      <c r="U694" s="25">
        <f t="shared" si="326"/>
        <v>0</v>
      </c>
      <c r="V694" s="25">
        <f t="shared" si="327"/>
        <v>0</v>
      </c>
      <c r="W694" s="25">
        <f t="shared" si="328"/>
        <v>0</v>
      </c>
      <c r="X694" s="25">
        <f t="shared" si="329"/>
        <v>0</v>
      </c>
      <c r="Y694" s="25">
        <f t="shared" si="330"/>
        <v>0</v>
      </c>
      <c r="Z694" s="25">
        <f t="shared" si="331"/>
        <v>0</v>
      </c>
      <c r="AA694" s="25">
        <f t="shared" si="332"/>
        <v>0</v>
      </c>
      <c r="AB694" s="25">
        <f t="shared" si="333"/>
        <v>0</v>
      </c>
      <c r="AC694" s="25">
        <f t="shared" si="334"/>
        <v>0</v>
      </c>
      <c r="AD694" s="25">
        <f t="shared" si="335"/>
        <v>0</v>
      </c>
      <c r="AE694" s="25">
        <f t="shared" si="336"/>
        <v>0</v>
      </c>
      <c r="AF694" s="27">
        <f t="shared" si="337"/>
        <v>0</v>
      </c>
      <c r="AG694" s="27">
        <f t="shared" si="338"/>
        <v>0</v>
      </c>
      <c r="AH694" s="27">
        <f t="shared" si="339"/>
        <v>0</v>
      </c>
      <c r="AI694" s="27">
        <f t="shared" si="340"/>
        <v>0</v>
      </c>
      <c r="AJ694" s="27">
        <f t="shared" si="341"/>
        <v>0</v>
      </c>
      <c r="AK694" s="26">
        <f>SUM(Tabela4[[#This Row],[1º ano  LP]:[Questionário Contextual Estudante]])</f>
        <v>1580</v>
      </c>
      <c r="AM694">
        <f>IFERROR(IF(VLOOKUP(Tabela4[[#This Row],[Designação]],BW:BX,2,0)="SIM",SUM(AR694:AU694)+(4*(SUM(BH694:BK694))),0),0)</f>
        <v>0</v>
      </c>
      <c r="AN694">
        <f>IFERROR(IF(VLOOKUP(Tabela4[[#This Row],[Designação]],BW:BX,2,0)="SIM",SUM(AV694:BC694)+(4*(SUM(BL694:BS694))),0),0)</f>
        <v>0</v>
      </c>
      <c r="AO694">
        <f>IFERROR(VLOOKUP(Tabela4[[#This Row],[Designação]],BW:BX,2,0),0)</f>
        <v>0</v>
      </c>
      <c r="AP694" t="str">
        <f>IF(Tabela4[[#This Row],[Designação]]=AQ694,"SIM","NÃO")</f>
        <v>SIM</v>
      </c>
      <c r="AQ694" s="38">
        <v>817501</v>
      </c>
      <c r="AR694">
        <v>122</v>
      </c>
      <c r="AS694">
        <v>153</v>
      </c>
      <c r="AT694">
        <v>142</v>
      </c>
      <c r="AU694">
        <v>123</v>
      </c>
      <c r="AV694">
        <v>134</v>
      </c>
      <c r="BD694">
        <v>674</v>
      </c>
      <c r="BF694" t="str">
        <f t="shared" si="342"/>
        <v>sim</v>
      </c>
      <c r="BG694" s="38">
        <v>817501</v>
      </c>
      <c r="BH694">
        <v>4</v>
      </c>
      <c r="BI694">
        <v>5</v>
      </c>
      <c r="BJ694">
        <v>5</v>
      </c>
      <c r="BK694">
        <v>4</v>
      </c>
      <c r="BL694">
        <v>4</v>
      </c>
      <c r="BT694">
        <v>22</v>
      </c>
    </row>
    <row r="695" spans="2:72" x14ac:dyDescent="0.25">
      <c r="B695" s="22">
        <v>8</v>
      </c>
      <c r="C695" s="23">
        <v>817502</v>
      </c>
      <c r="D695" s="24" t="s">
        <v>728</v>
      </c>
      <c r="E695" s="25">
        <f t="shared" si="312"/>
        <v>46</v>
      </c>
      <c r="F695" s="25">
        <f>Tabela4[[#This Row],[1º ano  LP]]</f>
        <v>46</v>
      </c>
      <c r="G695" s="27">
        <f t="shared" si="313"/>
        <v>4</v>
      </c>
      <c r="H695" s="27">
        <f>Tabela4[[#This Row],[1º ano - APLICADOR LP]]</f>
        <v>4</v>
      </c>
      <c r="I695" s="25">
        <f t="shared" si="314"/>
        <v>64</v>
      </c>
      <c r="J695" s="25">
        <f t="shared" si="315"/>
        <v>64</v>
      </c>
      <c r="K695" s="27">
        <f t="shared" si="316"/>
        <v>4</v>
      </c>
      <c r="L695" s="27">
        <f t="shared" si="317"/>
        <v>4</v>
      </c>
      <c r="M695" s="25">
        <f t="shared" si="318"/>
        <v>70</v>
      </c>
      <c r="N695" s="25">
        <f t="shared" si="319"/>
        <v>70</v>
      </c>
      <c r="O695" s="27">
        <f t="shared" si="320"/>
        <v>4</v>
      </c>
      <c r="P695" s="27">
        <f t="shared" si="321"/>
        <v>4</v>
      </c>
      <c r="Q695" s="25">
        <f t="shared" si="322"/>
        <v>52</v>
      </c>
      <c r="R695" s="25">
        <f t="shared" si="323"/>
        <v>52</v>
      </c>
      <c r="S695" s="25">
        <f t="shared" si="324"/>
        <v>55</v>
      </c>
      <c r="T695" s="25">
        <f t="shared" si="325"/>
        <v>55</v>
      </c>
      <c r="U695" s="25">
        <f t="shared" si="326"/>
        <v>0</v>
      </c>
      <c r="V695" s="25">
        <f t="shared" si="327"/>
        <v>0</v>
      </c>
      <c r="W695" s="25">
        <f t="shared" si="328"/>
        <v>0</v>
      </c>
      <c r="X695" s="25">
        <f t="shared" si="329"/>
        <v>0</v>
      </c>
      <c r="Y695" s="25">
        <f t="shared" si="330"/>
        <v>0</v>
      </c>
      <c r="Z695" s="25">
        <f t="shared" si="331"/>
        <v>0</v>
      </c>
      <c r="AA695" s="25">
        <f t="shared" si="332"/>
        <v>0</v>
      </c>
      <c r="AB695" s="25">
        <f t="shared" si="333"/>
        <v>0</v>
      </c>
      <c r="AC695" s="25">
        <f t="shared" si="334"/>
        <v>0</v>
      </c>
      <c r="AD695" s="25">
        <f t="shared" si="335"/>
        <v>0</v>
      </c>
      <c r="AE695" s="25">
        <f t="shared" si="336"/>
        <v>0</v>
      </c>
      <c r="AF695" s="27">
        <f t="shared" si="337"/>
        <v>0</v>
      </c>
      <c r="AG695" s="27">
        <f t="shared" si="338"/>
        <v>0</v>
      </c>
      <c r="AH695" s="27">
        <f t="shared" si="339"/>
        <v>0</v>
      </c>
      <c r="AI695" s="27">
        <f t="shared" si="340"/>
        <v>232</v>
      </c>
      <c r="AJ695" s="27">
        <f t="shared" si="341"/>
        <v>55</v>
      </c>
      <c r="AK695" s="26">
        <f>SUM(Tabela4[[#This Row],[1º ano  LP]:[Questionário Contextual Estudante]])</f>
        <v>885</v>
      </c>
      <c r="AM695">
        <f>IFERROR(IF(VLOOKUP(Tabela4[[#This Row],[Designação]],BW:BX,2,0)="SIM",SUM(AR695:AU695)+(4*(SUM(BH695:BK695))),0),0)</f>
        <v>232</v>
      </c>
      <c r="AN695">
        <f>IFERROR(IF(VLOOKUP(Tabela4[[#This Row],[Designação]],BW:BX,2,0)="SIM",SUM(AV695:BC695)+(4*(SUM(BL695:BS695))),0),0)</f>
        <v>55</v>
      </c>
      <c r="AO695" t="str">
        <f>IFERROR(VLOOKUP(Tabela4[[#This Row],[Designação]],BW:BX,2,0),0)</f>
        <v>SIM</v>
      </c>
      <c r="AP695" t="str">
        <f>IF(Tabela4[[#This Row],[Designação]]=AQ695,"SIM","NÃO")</f>
        <v>SIM</v>
      </c>
      <c r="AQ695" s="38">
        <v>817502</v>
      </c>
      <c r="AR695">
        <v>38</v>
      </c>
      <c r="AS695">
        <v>56</v>
      </c>
      <c r="AT695">
        <v>62</v>
      </c>
      <c r="AU695">
        <v>44</v>
      </c>
      <c r="AV695">
        <v>47</v>
      </c>
      <c r="BD695">
        <v>247</v>
      </c>
      <c r="BF695" t="str">
        <f t="shared" si="342"/>
        <v>sim</v>
      </c>
      <c r="BG695" s="38">
        <v>817502</v>
      </c>
      <c r="BH695">
        <v>2</v>
      </c>
      <c r="BI695">
        <v>2</v>
      </c>
      <c r="BJ695">
        <v>2</v>
      </c>
      <c r="BK695">
        <v>2</v>
      </c>
      <c r="BL695">
        <v>2</v>
      </c>
      <c r="BT695">
        <v>10</v>
      </c>
    </row>
    <row r="696" spans="2:72" x14ac:dyDescent="0.25">
      <c r="B696" s="22">
        <v>8</v>
      </c>
      <c r="C696" s="23">
        <v>817503</v>
      </c>
      <c r="D696" s="24" t="s">
        <v>729</v>
      </c>
      <c r="E696" s="25">
        <f t="shared" si="312"/>
        <v>67</v>
      </c>
      <c r="F696" s="25">
        <f>Tabela4[[#This Row],[1º ano  LP]]</f>
        <v>67</v>
      </c>
      <c r="G696" s="27">
        <f t="shared" si="313"/>
        <v>4</v>
      </c>
      <c r="H696" s="27">
        <f>Tabela4[[#This Row],[1º ano - APLICADOR LP]]</f>
        <v>4</v>
      </c>
      <c r="I696" s="25">
        <f t="shared" si="314"/>
        <v>95</v>
      </c>
      <c r="J696" s="25">
        <f t="shared" si="315"/>
        <v>95</v>
      </c>
      <c r="K696" s="27">
        <f t="shared" si="316"/>
        <v>6</v>
      </c>
      <c r="L696" s="27">
        <f t="shared" si="317"/>
        <v>6</v>
      </c>
      <c r="M696" s="25">
        <f t="shared" si="318"/>
        <v>99</v>
      </c>
      <c r="N696" s="25">
        <f t="shared" si="319"/>
        <v>99</v>
      </c>
      <c r="O696" s="27">
        <f t="shared" si="320"/>
        <v>6</v>
      </c>
      <c r="P696" s="27">
        <f t="shared" si="321"/>
        <v>6</v>
      </c>
      <c r="Q696" s="25">
        <f t="shared" si="322"/>
        <v>104</v>
      </c>
      <c r="R696" s="25">
        <f t="shared" si="323"/>
        <v>104</v>
      </c>
      <c r="S696" s="25">
        <f t="shared" si="324"/>
        <v>104</v>
      </c>
      <c r="T696" s="25">
        <f t="shared" si="325"/>
        <v>104</v>
      </c>
      <c r="U696" s="25">
        <f t="shared" si="326"/>
        <v>0</v>
      </c>
      <c r="V696" s="25">
        <f t="shared" si="327"/>
        <v>0</v>
      </c>
      <c r="W696" s="25">
        <f t="shared" si="328"/>
        <v>0</v>
      </c>
      <c r="X696" s="25">
        <f t="shared" si="329"/>
        <v>0</v>
      </c>
      <c r="Y696" s="25">
        <f t="shared" si="330"/>
        <v>0</v>
      </c>
      <c r="Z696" s="25">
        <f t="shared" si="331"/>
        <v>0</v>
      </c>
      <c r="AA696" s="25">
        <f t="shared" si="332"/>
        <v>0</v>
      </c>
      <c r="AB696" s="25">
        <f t="shared" si="333"/>
        <v>0</v>
      </c>
      <c r="AC696" s="25">
        <f t="shared" si="334"/>
        <v>0</v>
      </c>
      <c r="AD696" s="25">
        <f t="shared" si="335"/>
        <v>0</v>
      </c>
      <c r="AE696" s="25">
        <f t="shared" si="336"/>
        <v>0</v>
      </c>
      <c r="AF696" s="27">
        <f t="shared" si="337"/>
        <v>0</v>
      </c>
      <c r="AG696" s="27">
        <f t="shared" si="338"/>
        <v>0</v>
      </c>
      <c r="AH696" s="27">
        <f t="shared" si="339"/>
        <v>0</v>
      </c>
      <c r="AI696" s="27">
        <f t="shared" si="340"/>
        <v>0</v>
      </c>
      <c r="AJ696" s="27">
        <f t="shared" si="341"/>
        <v>0</v>
      </c>
      <c r="AK696" s="26">
        <f>SUM(Tabela4[[#This Row],[1º ano  LP]:[Questionário Contextual Estudante]])</f>
        <v>970</v>
      </c>
      <c r="AM696">
        <f>IFERROR(IF(VLOOKUP(Tabela4[[#This Row],[Designação]],BW:BX,2,0)="SIM",SUM(AR696:AU696)+(4*(SUM(BH696:BK696))),0),0)</f>
        <v>0</v>
      </c>
      <c r="AN696">
        <f>IFERROR(IF(VLOOKUP(Tabela4[[#This Row],[Designação]],BW:BX,2,0)="SIM",SUM(AV696:BC696)+(4*(SUM(BL696:BS696))),0),0)</f>
        <v>0</v>
      </c>
      <c r="AO696">
        <f>IFERROR(VLOOKUP(Tabela4[[#This Row],[Designação]],BW:BX,2,0),0)</f>
        <v>0</v>
      </c>
      <c r="AP696" t="str">
        <f>IF(Tabela4[[#This Row],[Designação]]=AQ696,"SIM","NÃO")</f>
        <v>SIM</v>
      </c>
      <c r="AQ696" s="38">
        <v>817503</v>
      </c>
      <c r="AR696">
        <v>59</v>
      </c>
      <c r="AS696">
        <v>83</v>
      </c>
      <c r="AT696">
        <v>87</v>
      </c>
      <c r="AU696">
        <v>92</v>
      </c>
      <c r="AV696">
        <v>92</v>
      </c>
      <c r="BD696">
        <v>413</v>
      </c>
      <c r="BF696" t="str">
        <f t="shared" si="342"/>
        <v>sim</v>
      </c>
      <c r="BG696" s="38">
        <v>817503</v>
      </c>
      <c r="BH696">
        <v>2</v>
      </c>
      <c r="BI696">
        <v>3</v>
      </c>
      <c r="BJ696">
        <v>3</v>
      </c>
      <c r="BK696">
        <v>3</v>
      </c>
      <c r="BL696">
        <v>3</v>
      </c>
      <c r="BT696">
        <v>14</v>
      </c>
    </row>
    <row r="697" spans="2:72" x14ac:dyDescent="0.25">
      <c r="B697" s="22">
        <v>8</v>
      </c>
      <c r="C697" s="23">
        <v>817504</v>
      </c>
      <c r="D697" s="24" t="s">
        <v>730</v>
      </c>
      <c r="E697" s="25">
        <f t="shared" si="312"/>
        <v>65</v>
      </c>
      <c r="F697" s="25">
        <f>Tabela4[[#This Row],[1º ano  LP]]</f>
        <v>65</v>
      </c>
      <c r="G697" s="27">
        <f t="shared" si="313"/>
        <v>4</v>
      </c>
      <c r="H697" s="27">
        <f>Tabela4[[#This Row],[1º ano - APLICADOR LP]]</f>
        <v>4</v>
      </c>
      <c r="I697" s="25">
        <f t="shared" si="314"/>
        <v>62</v>
      </c>
      <c r="J697" s="25">
        <f t="shared" si="315"/>
        <v>62</v>
      </c>
      <c r="K697" s="27">
        <f t="shared" si="316"/>
        <v>4</v>
      </c>
      <c r="L697" s="27">
        <f t="shared" si="317"/>
        <v>4</v>
      </c>
      <c r="M697" s="25">
        <f t="shared" si="318"/>
        <v>65</v>
      </c>
      <c r="N697" s="25">
        <f t="shared" si="319"/>
        <v>65</v>
      </c>
      <c r="O697" s="27">
        <f t="shared" si="320"/>
        <v>4</v>
      </c>
      <c r="P697" s="27">
        <f t="shared" si="321"/>
        <v>4</v>
      </c>
      <c r="Q697" s="25">
        <f t="shared" si="322"/>
        <v>72</v>
      </c>
      <c r="R697" s="25">
        <f t="shared" si="323"/>
        <v>72</v>
      </c>
      <c r="S697" s="25">
        <f t="shared" si="324"/>
        <v>61</v>
      </c>
      <c r="T697" s="25">
        <f t="shared" si="325"/>
        <v>61</v>
      </c>
      <c r="U697" s="25">
        <f t="shared" si="326"/>
        <v>0</v>
      </c>
      <c r="V697" s="25">
        <f t="shared" si="327"/>
        <v>0</v>
      </c>
      <c r="W697" s="25">
        <f t="shared" si="328"/>
        <v>0</v>
      </c>
      <c r="X697" s="25">
        <f t="shared" si="329"/>
        <v>0</v>
      </c>
      <c r="Y697" s="25">
        <f t="shared" si="330"/>
        <v>0</v>
      </c>
      <c r="Z697" s="25">
        <f t="shared" si="331"/>
        <v>0</v>
      </c>
      <c r="AA697" s="25">
        <f t="shared" si="332"/>
        <v>0</v>
      </c>
      <c r="AB697" s="25">
        <f t="shared" si="333"/>
        <v>0</v>
      </c>
      <c r="AC697" s="25">
        <f t="shared" si="334"/>
        <v>0</v>
      </c>
      <c r="AD697" s="25">
        <f t="shared" si="335"/>
        <v>0</v>
      </c>
      <c r="AE697" s="25">
        <f t="shared" si="336"/>
        <v>0</v>
      </c>
      <c r="AF697" s="27">
        <f t="shared" si="337"/>
        <v>0</v>
      </c>
      <c r="AG697" s="27">
        <f t="shared" si="338"/>
        <v>0</v>
      </c>
      <c r="AH697" s="27">
        <f t="shared" si="339"/>
        <v>0</v>
      </c>
      <c r="AI697" s="27">
        <f t="shared" si="340"/>
        <v>264</v>
      </c>
      <c r="AJ697" s="27">
        <f t="shared" si="341"/>
        <v>61</v>
      </c>
      <c r="AK697" s="26">
        <f>SUM(Tabela4[[#This Row],[1º ano  LP]:[Questionário Contextual Estudante]])</f>
        <v>999</v>
      </c>
      <c r="AM697">
        <f>IFERROR(IF(VLOOKUP(Tabela4[[#This Row],[Designação]],BW:BX,2,0)="SIM",SUM(AR697:AU697)+(4*(SUM(BH697:BK697))),0),0)</f>
        <v>264</v>
      </c>
      <c r="AN697">
        <f>IFERROR(IF(VLOOKUP(Tabela4[[#This Row],[Designação]],BW:BX,2,0)="SIM",SUM(AV697:BC697)+(4*(SUM(BL697:BS697))),0),0)</f>
        <v>61</v>
      </c>
      <c r="AO697" t="str">
        <f>IFERROR(VLOOKUP(Tabela4[[#This Row],[Designação]],BW:BX,2,0),0)</f>
        <v>SIM</v>
      </c>
      <c r="AP697" t="str">
        <f>IF(Tabela4[[#This Row],[Designação]]=AQ697,"SIM","NÃO")</f>
        <v>SIM</v>
      </c>
      <c r="AQ697" s="38">
        <v>817504</v>
      </c>
      <c r="AR697">
        <v>57</v>
      </c>
      <c r="AS697">
        <v>54</v>
      </c>
      <c r="AT697">
        <v>57</v>
      </c>
      <c r="AU697">
        <v>64</v>
      </c>
      <c r="AV697">
        <v>53</v>
      </c>
      <c r="BD697">
        <v>285</v>
      </c>
      <c r="BF697" t="str">
        <f t="shared" si="342"/>
        <v>sim</v>
      </c>
      <c r="BG697" s="38">
        <v>817504</v>
      </c>
      <c r="BH697">
        <v>2</v>
      </c>
      <c r="BI697">
        <v>2</v>
      </c>
      <c r="BJ697">
        <v>2</v>
      </c>
      <c r="BK697">
        <v>2</v>
      </c>
      <c r="BL697">
        <v>2</v>
      </c>
      <c r="BT697">
        <v>10</v>
      </c>
    </row>
    <row r="698" spans="2:72" x14ac:dyDescent="0.25">
      <c r="B698" s="22">
        <v>8</v>
      </c>
      <c r="C698" s="23">
        <v>817505</v>
      </c>
      <c r="D698" s="24" t="s">
        <v>731</v>
      </c>
      <c r="E698" s="25">
        <f t="shared" si="312"/>
        <v>55</v>
      </c>
      <c r="F698" s="25">
        <f>Tabela4[[#This Row],[1º ano  LP]]</f>
        <v>55</v>
      </c>
      <c r="G698" s="27">
        <f t="shared" si="313"/>
        <v>4</v>
      </c>
      <c r="H698" s="27">
        <f>Tabela4[[#This Row],[1º ano - APLICADOR LP]]</f>
        <v>4</v>
      </c>
      <c r="I698" s="25">
        <f t="shared" si="314"/>
        <v>65</v>
      </c>
      <c r="J698" s="25">
        <f t="shared" si="315"/>
        <v>65</v>
      </c>
      <c r="K698" s="27">
        <f t="shared" si="316"/>
        <v>4</v>
      </c>
      <c r="L698" s="27">
        <f t="shared" si="317"/>
        <v>4</v>
      </c>
      <c r="M698" s="25">
        <f t="shared" si="318"/>
        <v>60</v>
      </c>
      <c r="N698" s="25">
        <f t="shared" si="319"/>
        <v>60</v>
      </c>
      <c r="O698" s="27">
        <f t="shared" si="320"/>
        <v>4</v>
      </c>
      <c r="P698" s="27">
        <f t="shared" si="321"/>
        <v>4</v>
      </c>
      <c r="Q698" s="25">
        <f t="shared" si="322"/>
        <v>65</v>
      </c>
      <c r="R698" s="25">
        <f t="shared" si="323"/>
        <v>65</v>
      </c>
      <c r="S698" s="25">
        <f t="shared" si="324"/>
        <v>70</v>
      </c>
      <c r="T698" s="25">
        <f t="shared" si="325"/>
        <v>70</v>
      </c>
      <c r="U698" s="25">
        <f t="shared" si="326"/>
        <v>0</v>
      </c>
      <c r="V698" s="25">
        <f t="shared" si="327"/>
        <v>0</v>
      </c>
      <c r="W698" s="25">
        <f t="shared" si="328"/>
        <v>0</v>
      </c>
      <c r="X698" s="25">
        <f t="shared" si="329"/>
        <v>0</v>
      </c>
      <c r="Y698" s="25">
        <f t="shared" si="330"/>
        <v>0</v>
      </c>
      <c r="Z698" s="25">
        <f t="shared" si="331"/>
        <v>0</v>
      </c>
      <c r="AA698" s="25">
        <f t="shared" si="332"/>
        <v>0</v>
      </c>
      <c r="AB698" s="25">
        <f t="shared" si="333"/>
        <v>0</v>
      </c>
      <c r="AC698" s="25">
        <f t="shared" si="334"/>
        <v>0</v>
      </c>
      <c r="AD698" s="25">
        <f t="shared" si="335"/>
        <v>0</v>
      </c>
      <c r="AE698" s="25">
        <f t="shared" si="336"/>
        <v>0</v>
      </c>
      <c r="AF698" s="27">
        <f t="shared" si="337"/>
        <v>0</v>
      </c>
      <c r="AG698" s="27">
        <f t="shared" si="338"/>
        <v>0</v>
      </c>
      <c r="AH698" s="27">
        <f t="shared" si="339"/>
        <v>0</v>
      </c>
      <c r="AI698" s="27">
        <f t="shared" si="340"/>
        <v>0</v>
      </c>
      <c r="AJ698" s="27">
        <f t="shared" si="341"/>
        <v>0</v>
      </c>
      <c r="AK698" s="26">
        <f>SUM(Tabela4[[#This Row],[1º ano  LP]:[Questionário Contextual Estudante]])</f>
        <v>654</v>
      </c>
      <c r="AM698">
        <f>IFERROR(IF(VLOOKUP(Tabela4[[#This Row],[Designação]],BW:BX,2,0)="SIM",SUM(AR698:AU698)+(4*(SUM(BH698:BK698))),0),0)</f>
        <v>0</v>
      </c>
      <c r="AN698">
        <f>IFERROR(IF(VLOOKUP(Tabela4[[#This Row],[Designação]],BW:BX,2,0)="SIM",SUM(AV698:BC698)+(4*(SUM(BL698:BS698))),0),0)</f>
        <v>0</v>
      </c>
      <c r="AO698">
        <f>IFERROR(VLOOKUP(Tabela4[[#This Row],[Designação]],BW:BX,2,0),0)</f>
        <v>0</v>
      </c>
      <c r="AP698" t="str">
        <f>IF(Tabela4[[#This Row],[Designação]]=AQ698,"SIM","NÃO")</f>
        <v>SIM</v>
      </c>
      <c r="AQ698" s="38">
        <v>817505</v>
      </c>
      <c r="AR698">
        <v>47</v>
      </c>
      <c r="AS698">
        <v>57</v>
      </c>
      <c r="AT698">
        <v>52</v>
      </c>
      <c r="AU698">
        <v>57</v>
      </c>
      <c r="AV698">
        <v>62</v>
      </c>
      <c r="BD698">
        <v>275</v>
      </c>
      <c r="BF698" t="str">
        <f t="shared" si="342"/>
        <v>sim</v>
      </c>
      <c r="BG698" s="38">
        <v>817505</v>
      </c>
      <c r="BH698">
        <v>2</v>
      </c>
      <c r="BI698">
        <v>2</v>
      </c>
      <c r="BJ698">
        <v>2</v>
      </c>
      <c r="BK698">
        <v>2</v>
      </c>
      <c r="BL698">
        <v>2</v>
      </c>
      <c r="BT698">
        <v>10</v>
      </c>
    </row>
    <row r="699" spans="2:72" x14ac:dyDescent="0.25">
      <c r="B699" s="22">
        <v>8</v>
      </c>
      <c r="C699" s="23">
        <v>817506</v>
      </c>
      <c r="D699" s="24" t="s">
        <v>732</v>
      </c>
      <c r="E699" s="25">
        <f t="shared" si="312"/>
        <v>97</v>
      </c>
      <c r="F699" s="25">
        <f>Tabela4[[#This Row],[1º ano  LP]]</f>
        <v>97</v>
      </c>
      <c r="G699" s="27">
        <f t="shared" si="313"/>
        <v>6</v>
      </c>
      <c r="H699" s="27">
        <f>Tabela4[[#This Row],[1º ano - APLICADOR LP]]</f>
        <v>6</v>
      </c>
      <c r="I699" s="25">
        <f t="shared" si="314"/>
        <v>100</v>
      </c>
      <c r="J699" s="25">
        <f t="shared" si="315"/>
        <v>100</v>
      </c>
      <c r="K699" s="27">
        <f t="shared" si="316"/>
        <v>6</v>
      </c>
      <c r="L699" s="27">
        <f t="shared" si="317"/>
        <v>6</v>
      </c>
      <c r="M699" s="25">
        <f t="shared" si="318"/>
        <v>110</v>
      </c>
      <c r="N699" s="25">
        <f t="shared" si="319"/>
        <v>110</v>
      </c>
      <c r="O699" s="27">
        <f t="shared" si="320"/>
        <v>6</v>
      </c>
      <c r="P699" s="27">
        <f t="shared" si="321"/>
        <v>6</v>
      </c>
      <c r="Q699" s="25">
        <f t="shared" si="322"/>
        <v>116</v>
      </c>
      <c r="R699" s="25">
        <f t="shared" si="323"/>
        <v>116</v>
      </c>
      <c r="S699" s="25">
        <f t="shared" si="324"/>
        <v>72</v>
      </c>
      <c r="T699" s="25">
        <f t="shared" si="325"/>
        <v>72</v>
      </c>
      <c r="U699" s="25">
        <f t="shared" si="326"/>
        <v>0</v>
      </c>
      <c r="V699" s="25">
        <f t="shared" si="327"/>
        <v>0</v>
      </c>
      <c r="W699" s="25">
        <f t="shared" si="328"/>
        <v>0</v>
      </c>
      <c r="X699" s="25">
        <f t="shared" si="329"/>
        <v>0</v>
      </c>
      <c r="Y699" s="25">
        <f t="shared" si="330"/>
        <v>0</v>
      </c>
      <c r="Z699" s="25">
        <f t="shared" si="331"/>
        <v>0</v>
      </c>
      <c r="AA699" s="25">
        <f t="shared" si="332"/>
        <v>0</v>
      </c>
      <c r="AB699" s="25">
        <f t="shared" si="333"/>
        <v>0</v>
      </c>
      <c r="AC699" s="25">
        <f t="shared" si="334"/>
        <v>0</v>
      </c>
      <c r="AD699" s="25">
        <f t="shared" si="335"/>
        <v>0</v>
      </c>
      <c r="AE699" s="25">
        <f t="shared" si="336"/>
        <v>0</v>
      </c>
      <c r="AF699" s="27">
        <f t="shared" si="337"/>
        <v>0</v>
      </c>
      <c r="AG699" s="27">
        <f t="shared" si="338"/>
        <v>0</v>
      </c>
      <c r="AH699" s="27">
        <f t="shared" si="339"/>
        <v>0</v>
      </c>
      <c r="AI699" s="27">
        <f t="shared" si="340"/>
        <v>423</v>
      </c>
      <c r="AJ699" s="27">
        <f t="shared" si="341"/>
        <v>72</v>
      </c>
      <c r="AK699" s="26">
        <f>SUM(Tabela4[[#This Row],[1º ano  LP]:[Questionário Contextual Estudante]])</f>
        <v>1521</v>
      </c>
      <c r="AM699">
        <f>IFERROR(IF(VLOOKUP(Tabela4[[#This Row],[Designação]],BW:BX,2,0)="SIM",SUM(AR699:AU699)+(4*(SUM(BH699:BK699))),0),0)</f>
        <v>423</v>
      </c>
      <c r="AN699">
        <f>IFERROR(IF(VLOOKUP(Tabela4[[#This Row],[Designação]],BW:BX,2,0)="SIM",SUM(AV699:BC699)+(4*(SUM(BL699:BS699))),0),0)</f>
        <v>72</v>
      </c>
      <c r="AO699" t="str">
        <f>IFERROR(VLOOKUP(Tabela4[[#This Row],[Designação]],BW:BX,2,0),0)</f>
        <v>SIM</v>
      </c>
      <c r="AP699" t="str">
        <f>IF(Tabela4[[#This Row],[Designação]]=AQ699,"SIM","NÃO")</f>
        <v>SIM</v>
      </c>
      <c r="AQ699" s="38">
        <v>817506</v>
      </c>
      <c r="AR699">
        <v>85</v>
      </c>
      <c r="AS699">
        <v>88</v>
      </c>
      <c r="AT699">
        <v>98</v>
      </c>
      <c r="AU699">
        <v>104</v>
      </c>
      <c r="AV699">
        <v>64</v>
      </c>
      <c r="BD699">
        <v>439</v>
      </c>
      <c r="BF699" t="str">
        <f t="shared" si="342"/>
        <v>sim</v>
      </c>
      <c r="BG699" s="38">
        <v>817506</v>
      </c>
      <c r="BH699">
        <v>3</v>
      </c>
      <c r="BI699">
        <v>3</v>
      </c>
      <c r="BJ699">
        <v>3</v>
      </c>
      <c r="BK699">
        <v>3</v>
      </c>
      <c r="BL699">
        <v>2</v>
      </c>
      <c r="BT699">
        <v>14</v>
      </c>
    </row>
    <row r="700" spans="2:72" x14ac:dyDescent="0.25">
      <c r="B700" s="22">
        <v>8</v>
      </c>
      <c r="C700" s="23">
        <v>817507</v>
      </c>
      <c r="D700" s="24" t="s">
        <v>733</v>
      </c>
      <c r="E700" s="25">
        <f t="shared" si="312"/>
        <v>56</v>
      </c>
      <c r="F700" s="25">
        <f>Tabela4[[#This Row],[1º ano  LP]]</f>
        <v>56</v>
      </c>
      <c r="G700" s="27">
        <f t="shared" si="313"/>
        <v>4</v>
      </c>
      <c r="H700" s="27">
        <f>Tabela4[[#This Row],[1º ano - APLICADOR LP]]</f>
        <v>4</v>
      </c>
      <c r="I700" s="25">
        <f t="shared" si="314"/>
        <v>33</v>
      </c>
      <c r="J700" s="25">
        <f t="shared" si="315"/>
        <v>33</v>
      </c>
      <c r="K700" s="27">
        <f t="shared" si="316"/>
        <v>2</v>
      </c>
      <c r="L700" s="27">
        <f t="shared" si="317"/>
        <v>2</v>
      </c>
      <c r="M700" s="25">
        <f t="shared" si="318"/>
        <v>67</v>
      </c>
      <c r="N700" s="25">
        <f t="shared" si="319"/>
        <v>67</v>
      </c>
      <c r="O700" s="27">
        <f t="shared" si="320"/>
        <v>4</v>
      </c>
      <c r="P700" s="27">
        <f t="shared" si="321"/>
        <v>4</v>
      </c>
      <c r="Q700" s="25">
        <f t="shared" si="322"/>
        <v>59</v>
      </c>
      <c r="R700" s="25">
        <f t="shared" si="323"/>
        <v>59</v>
      </c>
      <c r="S700" s="25">
        <f t="shared" si="324"/>
        <v>39</v>
      </c>
      <c r="T700" s="25">
        <f t="shared" si="325"/>
        <v>39</v>
      </c>
      <c r="U700" s="25">
        <f t="shared" si="326"/>
        <v>73</v>
      </c>
      <c r="V700" s="25">
        <f t="shared" si="327"/>
        <v>73</v>
      </c>
      <c r="W700" s="25">
        <f t="shared" si="328"/>
        <v>0</v>
      </c>
      <c r="X700" s="25">
        <f t="shared" si="329"/>
        <v>0</v>
      </c>
      <c r="Y700" s="25">
        <f t="shared" si="330"/>
        <v>0</v>
      </c>
      <c r="Z700" s="25">
        <f t="shared" si="331"/>
        <v>0</v>
      </c>
      <c r="AA700" s="25">
        <f t="shared" si="332"/>
        <v>0</v>
      </c>
      <c r="AB700" s="25">
        <f t="shared" si="333"/>
        <v>0</v>
      </c>
      <c r="AC700" s="25">
        <f t="shared" si="334"/>
        <v>0</v>
      </c>
      <c r="AD700" s="25">
        <f t="shared" si="335"/>
        <v>0</v>
      </c>
      <c r="AE700" s="25">
        <f t="shared" si="336"/>
        <v>0</v>
      </c>
      <c r="AF700" s="27">
        <f t="shared" si="337"/>
        <v>0</v>
      </c>
      <c r="AG700" s="27">
        <f t="shared" si="338"/>
        <v>0</v>
      </c>
      <c r="AH700" s="27">
        <f t="shared" si="339"/>
        <v>0</v>
      </c>
      <c r="AI700" s="27">
        <f t="shared" si="340"/>
        <v>0</v>
      </c>
      <c r="AJ700" s="27">
        <f t="shared" si="341"/>
        <v>0</v>
      </c>
      <c r="AK700" s="26">
        <f>SUM(Tabela4[[#This Row],[1º ano  LP]:[Questionário Contextual Estudante]])</f>
        <v>674</v>
      </c>
      <c r="AM700">
        <f>IFERROR(IF(VLOOKUP(Tabela4[[#This Row],[Designação]],BW:BX,2,0)="SIM",SUM(AR700:AU700)+(4*(SUM(BH700:BK700))),0),0)</f>
        <v>0</v>
      </c>
      <c r="AN700">
        <f>IFERROR(IF(VLOOKUP(Tabela4[[#This Row],[Designação]],BW:BX,2,0)="SIM",SUM(AV700:BC700)+(4*(SUM(BL700:BS700))),0),0)</f>
        <v>0</v>
      </c>
      <c r="AO700">
        <f>IFERROR(VLOOKUP(Tabela4[[#This Row],[Designação]],BW:BX,2,0),0)</f>
        <v>0</v>
      </c>
      <c r="AP700" t="str">
        <f>IF(Tabela4[[#This Row],[Designação]]=AQ700,"SIM","NÃO")</f>
        <v>SIM</v>
      </c>
      <c r="AQ700" s="38">
        <v>817507</v>
      </c>
      <c r="AR700">
        <v>48</v>
      </c>
      <c r="AS700">
        <v>29</v>
      </c>
      <c r="AT700">
        <v>59</v>
      </c>
      <c r="AU700">
        <v>51</v>
      </c>
      <c r="AV700">
        <v>35</v>
      </c>
      <c r="AW700">
        <v>65</v>
      </c>
      <c r="BD700">
        <v>287</v>
      </c>
      <c r="BF700" t="str">
        <f t="shared" si="342"/>
        <v>sim</v>
      </c>
      <c r="BG700" s="38">
        <v>817507</v>
      </c>
      <c r="BH700">
        <v>2</v>
      </c>
      <c r="BI700">
        <v>1</v>
      </c>
      <c r="BJ700">
        <v>2</v>
      </c>
      <c r="BK700">
        <v>2</v>
      </c>
      <c r="BL700">
        <v>1</v>
      </c>
      <c r="BM700">
        <v>2</v>
      </c>
      <c r="BT700">
        <v>10</v>
      </c>
    </row>
    <row r="701" spans="2:72" x14ac:dyDescent="0.25">
      <c r="B701" s="22">
        <v>8</v>
      </c>
      <c r="C701" s="23">
        <v>817508</v>
      </c>
      <c r="D701" s="24" t="s">
        <v>734</v>
      </c>
      <c r="E701" s="25">
        <f t="shared" si="312"/>
        <v>67</v>
      </c>
      <c r="F701" s="25">
        <f>Tabela4[[#This Row],[1º ano  LP]]</f>
        <v>67</v>
      </c>
      <c r="G701" s="27">
        <f t="shared" si="313"/>
        <v>4</v>
      </c>
      <c r="H701" s="27">
        <f>Tabela4[[#This Row],[1º ano - APLICADOR LP]]</f>
        <v>4</v>
      </c>
      <c r="I701" s="25">
        <f t="shared" si="314"/>
        <v>63</v>
      </c>
      <c r="J701" s="25">
        <f t="shared" si="315"/>
        <v>63</v>
      </c>
      <c r="K701" s="27">
        <f t="shared" si="316"/>
        <v>4</v>
      </c>
      <c r="L701" s="27">
        <f t="shared" si="317"/>
        <v>4</v>
      </c>
      <c r="M701" s="25">
        <f t="shared" si="318"/>
        <v>131</v>
      </c>
      <c r="N701" s="25">
        <f t="shared" si="319"/>
        <v>131</v>
      </c>
      <c r="O701" s="27">
        <f t="shared" si="320"/>
        <v>8</v>
      </c>
      <c r="P701" s="27">
        <f t="shared" si="321"/>
        <v>8</v>
      </c>
      <c r="Q701" s="25">
        <f t="shared" si="322"/>
        <v>135</v>
      </c>
      <c r="R701" s="25">
        <f t="shared" si="323"/>
        <v>135</v>
      </c>
      <c r="S701" s="25">
        <f t="shared" si="324"/>
        <v>97</v>
      </c>
      <c r="T701" s="25">
        <f t="shared" si="325"/>
        <v>97</v>
      </c>
      <c r="U701" s="25">
        <f t="shared" si="326"/>
        <v>0</v>
      </c>
      <c r="V701" s="25">
        <f t="shared" si="327"/>
        <v>0</v>
      </c>
      <c r="W701" s="25">
        <f t="shared" si="328"/>
        <v>0</v>
      </c>
      <c r="X701" s="25">
        <f t="shared" si="329"/>
        <v>0</v>
      </c>
      <c r="Y701" s="25">
        <f t="shared" si="330"/>
        <v>0</v>
      </c>
      <c r="Z701" s="25">
        <f t="shared" si="331"/>
        <v>0</v>
      </c>
      <c r="AA701" s="25">
        <f t="shared" si="332"/>
        <v>0</v>
      </c>
      <c r="AB701" s="25">
        <f t="shared" si="333"/>
        <v>0</v>
      </c>
      <c r="AC701" s="25">
        <f t="shared" si="334"/>
        <v>0</v>
      </c>
      <c r="AD701" s="25">
        <f t="shared" si="335"/>
        <v>0</v>
      </c>
      <c r="AE701" s="25">
        <f t="shared" si="336"/>
        <v>0</v>
      </c>
      <c r="AF701" s="27">
        <f t="shared" si="337"/>
        <v>0</v>
      </c>
      <c r="AG701" s="27">
        <f t="shared" si="338"/>
        <v>0</v>
      </c>
      <c r="AH701" s="27">
        <f t="shared" si="339"/>
        <v>0</v>
      </c>
      <c r="AI701" s="27">
        <f t="shared" si="340"/>
        <v>0</v>
      </c>
      <c r="AJ701" s="27">
        <f t="shared" si="341"/>
        <v>0</v>
      </c>
      <c r="AK701" s="26">
        <f>SUM(Tabela4[[#This Row],[1º ano  LP]:[Questionário Contextual Estudante]])</f>
        <v>1018</v>
      </c>
      <c r="AM701">
        <f>IFERROR(IF(VLOOKUP(Tabela4[[#This Row],[Designação]],BW:BX,2,0)="SIM",SUM(AR701:AU701)+(4*(SUM(BH701:BK701))),0),0)</f>
        <v>0</v>
      </c>
      <c r="AN701">
        <f>IFERROR(IF(VLOOKUP(Tabela4[[#This Row],[Designação]],BW:BX,2,0)="SIM",SUM(AV701:BC701)+(4*(SUM(BL701:BS701))),0),0)</f>
        <v>0</v>
      </c>
      <c r="AO701">
        <f>IFERROR(VLOOKUP(Tabela4[[#This Row],[Designação]],BW:BX,2,0),0)</f>
        <v>0</v>
      </c>
      <c r="AP701" t="str">
        <f>IF(Tabela4[[#This Row],[Designação]]=AQ701,"SIM","NÃO")</f>
        <v>SIM</v>
      </c>
      <c r="AQ701" s="38">
        <v>817508</v>
      </c>
      <c r="AR701">
        <v>59</v>
      </c>
      <c r="AS701">
        <v>55</v>
      </c>
      <c r="AT701">
        <v>115</v>
      </c>
      <c r="AU701">
        <v>119</v>
      </c>
      <c r="AV701">
        <v>85</v>
      </c>
      <c r="BD701">
        <v>433</v>
      </c>
      <c r="BF701" t="str">
        <f t="shared" si="342"/>
        <v>sim</v>
      </c>
      <c r="BG701" s="38">
        <v>817508</v>
      </c>
      <c r="BH701">
        <v>2</v>
      </c>
      <c r="BI701">
        <v>2</v>
      </c>
      <c r="BJ701">
        <v>4</v>
      </c>
      <c r="BK701">
        <v>4</v>
      </c>
      <c r="BL701">
        <v>3</v>
      </c>
      <c r="BT701">
        <v>15</v>
      </c>
    </row>
    <row r="702" spans="2:72" x14ac:dyDescent="0.25">
      <c r="B702" s="22">
        <v>8</v>
      </c>
      <c r="C702" s="23">
        <v>817509</v>
      </c>
      <c r="D702" s="24" t="s">
        <v>735</v>
      </c>
      <c r="E702" s="25">
        <f t="shared" si="312"/>
        <v>123</v>
      </c>
      <c r="F702" s="25">
        <f>Tabela4[[#This Row],[1º ano  LP]]</f>
        <v>123</v>
      </c>
      <c r="G702" s="27">
        <f t="shared" si="313"/>
        <v>8</v>
      </c>
      <c r="H702" s="27">
        <f>Tabela4[[#This Row],[1º ano - APLICADOR LP]]</f>
        <v>8</v>
      </c>
      <c r="I702" s="25">
        <f t="shared" si="314"/>
        <v>127</v>
      </c>
      <c r="J702" s="25">
        <f t="shared" si="315"/>
        <v>127</v>
      </c>
      <c r="K702" s="27">
        <f t="shared" si="316"/>
        <v>8</v>
      </c>
      <c r="L702" s="27">
        <f t="shared" si="317"/>
        <v>8</v>
      </c>
      <c r="M702" s="25">
        <f t="shared" si="318"/>
        <v>136</v>
      </c>
      <c r="N702" s="25">
        <f t="shared" si="319"/>
        <v>136</v>
      </c>
      <c r="O702" s="27">
        <f t="shared" si="320"/>
        <v>8</v>
      </c>
      <c r="P702" s="27">
        <f t="shared" si="321"/>
        <v>8</v>
      </c>
      <c r="Q702" s="25">
        <f t="shared" si="322"/>
        <v>114</v>
      </c>
      <c r="R702" s="25">
        <f t="shared" si="323"/>
        <v>114</v>
      </c>
      <c r="S702" s="25">
        <f t="shared" si="324"/>
        <v>102</v>
      </c>
      <c r="T702" s="25">
        <f t="shared" si="325"/>
        <v>102</v>
      </c>
      <c r="U702" s="25">
        <f t="shared" si="326"/>
        <v>0</v>
      </c>
      <c r="V702" s="25">
        <f t="shared" si="327"/>
        <v>0</v>
      </c>
      <c r="W702" s="25">
        <f t="shared" si="328"/>
        <v>0</v>
      </c>
      <c r="X702" s="25">
        <f t="shared" si="329"/>
        <v>0</v>
      </c>
      <c r="Y702" s="25">
        <f t="shared" si="330"/>
        <v>0</v>
      </c>
      <c r="Z702" s="25">
        <f t="shared" si="331"/>
        <v>0</v>
      </c>
      <c r="AA702" s="25">
        <f t="shared" si="332"/>
        <v>0</v>
      </c>
      <c r="AB702" s="25">
        <f t="shared" si="333"/>
        <v>0</v>
      </c>
      <c r="AC702" s="25">
        <f t="shared" si="334"/>
        <v>0</v>
      </c>
      <c r="AD702" s="25">
        <f t="shared" si="335"/>
        <v>0</v>
      </c>
      <c r="AE702" s="25">
        <f t="shared" si="336"/>
        <v>0</v>
      </c>
      <c r="AF702" s="27">
        <f t="shared" si="337"/>
        <v>0</v>
      </c>
      <c r="AG702" s="27">
        <f t="shared" si="338"/>
        <v>0</v>
      </c>
      <c r="AH702" s="27">
        <f t="shared" si="339"/>
        <v>0</v>
      </c>
      <c r="AI702" s="27">
        <f t="shared" si="340"/>
        <v>0</v>
      </c>
      <c r="AJ702" s="27">
        <f t="shared" si="341"/>
        <v>0</v>
      </c>
      <c r="AK702" s="26">
        <f>SUM(Tabela4[[#This Row],[1º ano  LP]:[Questionário Contextual Estudante]])</f>
        <v>1252</v>
      </c>
      <c r="AM702">
        <f>IFERROR(IF(VLOOKUP(Tabela4[[#This Row],[Designação]],BW:BX,2,0)="SIM",SUM(AR702:AU702)+(4*(SUM(BH702:BK702))),0),0)</f>
        <v>0</v>
      </c>
      <c r="AN702">
        <f>IFERROR(IF(VLOOKUP(Tabela4[[#This Row],[Designação]],BW:BX,2,0)="SIM",SUM(AV702:BC702)+(4*(SUM(BL702:BS702))),0),0)</f>
        <v>0</v>
      </c>
      <c r="AO702">
        <f>IFERROR(VLOOKUP(Tabela4[[#This Row],[Designação]],BW:BX,2,0),0)</f>
        <v>0</v>
      </c>
      <c r="AP702" t="str">
        <f>IF(Tabela4[[#This Row],[Designação]]=AQ702,"SIM","NÃO")</f>
        <v>SIM</v>
      </c>
      <c r="AQ702" s="38">
        <v>817509</v>
      </c>
      <c r="AR702">
        <v>107</v>
      </c>
      <c r="AS702">
        <v>111</v>
      </c>
      <c r="AT702">
        <v>120</v>
      </c>
      <c r="AU702">
        <v>102</v>
      </c>
      <c r="AV702">
        <v>90</v>
      </c>
      <c r="BD702">
        <v>530</v>
      </c>
      <c r="BF702" t="str">
        <f t="shared" si="342"/>
        <v>sim</v>
      </c>
      <c r="BG702" s="38">
        <v>817509</v>
      </c>
      <c r="BH702">
        <v>4</v>
      </c>
      <c r="BI702">
        <v>4</v>
      </c>
      <c r="BJ702">
        <v>4</v>
      </c>
      <c r="BK702">
        <v>3</v>
      </c>
      <c r="BL702">
        <v>3</v>
      </c>
      <c r="BT702">
        <v>18</v>
      </c>
    </row>
    <row r="703" spans="2:72" x14ac:dyDescent="0.25">
      <c r="B703" s="22">
        <v>8</v>
      </c>
      <c r="C703" s="23">
        <v>833001</v>
      </c>
      <c r="D703" s="24" t="s">
        <v>736</v>
      </c>
      <c r="E703" s="25">
        <f t="shared" si="312"/>
        <v>0</v>
      </c>
      <c r="F703" s="25">
        <f>Tabela4[[#This Row],[1º ano  LP]]</f>
        <v>0</v>
      </c>
      <c r="G703" s="27">
        <f t="shared" si="313"/>
        <v>0</v>
      </c>
      <c r="H703" s="27">
        <f>Tabela4[[#This Row],[1º ano - APLICADOR LP]]</f>
        <v>0</v>
      </c>
      <c r="I703" s="25">
        <f t="shared" si="314"/>
        <v>0</v>
      </c>
      <c r="J703" s="25">
        <f t="shared" si="315"/>
        <v>0</v>
      </c>
      <c r="K703" s="27">
        <f t="shared" si="316"/>
        <v>0</v>
      </c>
      <c r="L703" s="27">
        <f t="shared" si="317"/>
        <v>0</v>
      </c>
      <c r="M703" s="25">
        <f t="shared" si="318"/>
        <v>0</v>
      </c>
      <c r="N703" s="25">
        <f t="shared" si="319"/>
        <v>0</v>
      </c>
      <c r="O703" s="27">
        <f t="shared" si="320"/>
        <v>0</v>
      </c>
      <c r="P703" s="27">
        <f t="shared" si="321"/>
        <v>0</v>
      </c>
      <c r="Q703" s="25">
        <f t="shared" si="322"/>
        <v>0</v>
      </c>
      <c r="R703" s="25">
        <f t="shared" si="323"/>
        <v>0</v>
      </c>
      <c r="S703" s="25">
        <f t="shared" si="324"/>
        <v>0</v>
      </c>
      <c r="T703" s="25">
        <f t="shared" si="325"/>
        <v>0</v>
      </c>
      <c r="U703" s="25">
        <f t="shared" si="326"/>
        <v>78</v>
      </c>
      <c r="V703" s="25">
        <f t="shared" si="327"/>
        <v>78</v>
      </c>
      <c r="W703" s="25">
        <f t="shared" si="328"/>
        <v>76</v>
      </c>
      <c r="X703" s="25">
        <f t="shared" si="329"/>
        <v>76</v>
      </c>
      <c r="Y703" s="25">
        <f t="shared" si="330"/>
        <v>74</v>
      </c>
      <c r="Z703" s="25">
        <f t="shared" si="331"/>
        <v>74</v>
      </c>
      <c r="AA703" s="25">
        <f t="shared" si="332"/>
        <v>69</v>
      </c>
      <c r="AB703" s="25">
        <f t="shared" si="333"/>
        <v>69</v>
      </c>
      <c r="AC703" s="25">
        <f t="shared" si="334"/>
        <v>0</v>
      </c>
      <c r="AD703" s="25">
        <f t="shared" si="335"/>
        <v>0</v>
      </c>
      <c r="AE703" s="25">
        <f t="shared" si="336"/>
        <v>0</v>
      </c>
      <c r="AF703" s="27">
        <f t="shared" si="337"/>
        <v>0</v>
      </c>
      <c r="AG703" s="27">
        <f t="shared" si="338"/>
        <v>0</v>
      </c>
      <c r="AH703" s="27">
        <f t="shared" si="339"/>
        <v>0</v>
      </c>
      <c r="AI703" s="27">
        <f t="shared" si="340"/>
        <v>0</v>
      </c>
      <c r="AJ703" s="27">
        <f t="shared" si="341"/>
        <v>297</v>
      </c>
      <c r="AK703" s="26">
        <f>SUM(Tabela4[[#This Row],[1º ano  LP]:[Questionário Contextual Estudante]])</f>
        <v>891</v>
      </c>
      <c r="AM703">
        <f>IFERROR(IF(VLOOKUP(Tabela4[[#This Row],[Designação]],BW:BX,2,0)="SIM",SUM(AR703:AU703)+(4*(SUM(BH703:BK703))),0),0)</f>
        <v>0</v>
      </c>
      <c r="AN703">
        <f>IFERROR(IF(VLOOKUP(Tabela4[[#This Row],[Designação]],BW:BX,2,0)="SIM",SUM(AV703:BC703)+(4*(SUM(BL703:BS703))),0),0)</f>
        <v>297</v>
      </c>
      <c r="AO703" t="str">
        <f>IFERROR(VLOOKUP(Tabela4[[#This Row],[Designação]],BW:BX,2,0),0)</f>
        <v>SIM</v>
      </c>
      <c r="AP703" t="str">
        <f>IF(Tabela4[[#This Row],[Designação]]=AQ703,"SIM","NÃO")</f>
        <v>SIM</v>
      </c>
      <c r="AQ703" s="38">
        <v>833001</v>
      </c>
      <c r="AW703">
        <v>70</v>
      </c>
      <c r="AX703">
        <v>68</v>
      </c>
      <c r="AY703">
        <v>66</v>
      </c>
      <c r="AZ703">
        <v>61</v>
      </c>
      <c r="BD703">
        <v>265</v>
      </c>
      <c r="BF703" t="str">
        <f t="shared" si="342"/>
        <v>sim</v>
      </c>
      <c r="BG703" s="38">
        <v>833001</v>
      </c>
      <c r="BM703">
        <v>2</v>
      </c>
      <c r="BN703">
        <v>2</v>
      </c>
      <c r="BO703">
        <v>2</v>
      </c>
      <c r="BP703">
        <v>2</v>
      </c>
      <c r="BT703">
        <v>8</v>
      </c>
    </row>
    <row r="704" spans="2:72" x14ac:dyDescent="0.25">
      <c r="B704" s="22">
        <v>8</v>
      </c>
      <c r="C704" s="23">
        <v>833002</v>
      </c>
      <c r="D704" s="24" t="s">
        <v>737</v>
      </c>
      <c r="E704" s="25">
        <f t="shared" si="312"/>
        <v>60</v>
      </c>
      <c r="F704" s="25">
        <f>Tabela4[[#This Row],[1º ano  LP]]</f>
        <v>60</v>
      </c>
      <c r="G704" s="27">
        <f t="shared" si="313"/>
        <v>4</v>
      </c>
      <c r="H704" s="27">
        <f>Tabela4[[#This Row],[1º ano - APLICADOR LP]]</f>
        <v>4</v>
      </c>
      <c r="I704" s="25">
        <f t="shared" si="314"/>
        <v>62</v>
      </c>
      <c r="J704" s="25">
        <f t="shared" si="315"/>
        <v>62</v>
      </c>
      <c r="K704" s="27">
        <f t="shared" si="316"/>
        <v>4</v>
      </c>
      <c r="L704" s="27">
        <f t="shared" si="317"/>
        <v>4</v>
      </c>
      <c r="M704" s="25">
        <f t="shared" si="318"/>
        <v>92</v>
      </c>
      <c r="N704" s="25">
        <f t="shared" si="319"/>
        <v>92</v>
      </c>
      <c r="O704" s="27">
        <f t="shared" si="320"/>
        <v>6</v>
      </c>
      <c r="P704" s="27">
        <f t="shared" si="321"/>
        <v>6</v>
      </c>
      <c r="Q704" s="25">
        <f t="shared" si="322"/>
        <v>61</v>
      </c>
      <c r="R704" s="25">
        <f t="shared" si="323"/>
        <v>61</v>
      </c>
      <c r="S704" s="25">
        <f t="shared" si="324"/>
        <v>69</v>
      </c>
      <c r="T704" s="25">
        <f t="shared" si="325"/>
        <v>69</v>
      </c>
      <c r="U704" s="25">
        <f t="shared" si="326"/>
        <v>0</v>
      </c>
      <c r="V704" s="25">
        <f t="shared" si="327"/>
        <v>0</v>
      </c>
      <c r="W704" s="25">
        <f t="shared" si="328"/>
        <v>0</v>
      </c>
      <c r="X704" s="25">
        <f t="shared" si="329"/>
        <v>0</v>
      </c>
      <c r="Y704" s="25">
        <f t="shared" si="330"/>
        <v>0</v>
      </c>
      <c r="Z704" s="25">
        <f t="shared" si="331"/>
        <v>0</v>
      </c>
      <c r="AA704" s="25">
        <f t="shared" si="332"/>
        <v>0</v>
      </c>
      <c r="AB704" s="25">
        <f t="shared" si="333"/>
        <v>0</v>
      </c>
      <c r="AC704" s="25">
        <f t="shared" si="334"/>
        <v>0</v>
      </c>
      <c r="AD704" s="25">
        <f t="shared" si="335"/>
        <v>0</v>
      </c>
      <c r="AE704" s="25">
        <f t="shared" si="336"/>
        <v>0</v>
      </c>
      <c r="AF704" s="27">
        <f t="shared" si="337"/>
        <v>0</v>
      </c>
      <c r="AG704" s="27">
        <f t="shared" si="338"/>
        <v>0</v>
      </c>
      <c r="AH704" s="27">
        <f t="shared" si="339"/>
        <v>0</v>
      </c>
      <c r="AI704" s="27">
        <f t="shared" si="340"/>
        <v>0</v>
      </c>
      <c r="AJ704" s="27">
        <f t="shared" si="341"/>
        <v>0</v>
      </c>
      <c r="AK704" s="26">
        <f>SUM(Tabela4[[#This Row],[1º ano  LP]:[Questionário Contextual Estudante]])</f>
        <v>716</v>
      </c>
      <c r="AM704">
        <f>IFERROR(IF(VLOOKUP(Tabela4[[#This Row],[Designação]],BW:BX,2,0)="SIM",SUM(AR704:AU704)+(4*(SUM(BH704:BK704))),0),0)</f>
        <v>0</v>
      </c>
      <c r="AN704">
        <f>IFERROR(IF(VLOOKUP(Tabela4[[#This Row],[Designação]],BW:BX,2,0)="SIM",SUM(AV704:BC704)+(4*(SUM(BL704:BS704))),0),0)</f>
        <v>0</v>
      </c>
      <c r="AO704">
        <f>IFERROR(VLOOKUP(Tabela4[[#This Row],[Designação]],BW:BX,2,0),0)</f>
        <v>0</v>
      </c>
      <c r="AP704" t="str">
        <f>IF(Tabela4[[#This Row],[Designação]]=AQ704,"SIM","NÃO")</f>
        <v>SIM</v>
      </c>
      <c r="AQ704" s="38">
        <v>833002</v>
      </c>
      <c r="AR704">
        <v>52</v>
      </c>
      <c r="AS704">
        <v>54</v>
      </c>
      <c r="AT704">
        <v>80</v>
      </c>
      <c r="AU704">
        <v>53</v>
      </c>
      <c r="AV704">
        <v>61</v>
      </c>
      <c r="BD704">
        <v>300</v>
      </c>
      <c r="BF704" t="str">
        <f t="shared" si="342"/>
        <v>sim</v>
      </c>
      <c r="BG704" s="38">
        <v>833002</v>
      </c>
      <c r="BH704">
        <v>2</v>
      </c>
      <c r="BI704">
        <v>2</v>
      </c>
      <c r="BJ704">
        <v>3</v>
      </c>
      <c r="BK704">
        <v>2</v>
      </c>
      <c r="BL704">
        <v>2</v>
      </c>
      <c r="BT704">
        <v>11</v>
      </c>
    </row>
    <row r="705" spans="2:72" x14ac:dyDescent="0.25">
      <c r="B705" s="22">
        <v>8</v>
      </c>
      <c r="C705" s="23">
        <v>833004</v>
      </c>
      <c r="D705" s="24" t="s">
        <v>738</v>
      </c>
      <c r="E705" s="25">
        <f t="shared" si="312"/>
        <v>59</v>
      </c>
      <c r="F705" s="25">
        <f>Tabela4[[#This Row],[1º ano  LP]]</f>
        <v>59</v>
      </c>
      <c r="G705" s="27">
        <f t="shared" si="313"/>
        <v>4</v>
      </c>
      <c r="H705" s="27">
        <f>Tabela4[[#This Row],[1º ano - APLICADOR LP]]</f>
        <v>4</v>
      </c>
      <c r="I705" s="25">
        <f t="shared" si="314"/>
        <v>64</v>
      </c>
      <c r="J705" s="25">
        <f t="shared" si="315"/>
        <v>64</v>
      </c>
      <c r="K705" s="27">
        <f t="shared" si="316"/>
        <v>4</v>
      </c>
      <c r="L705" s="27">
        <f t="shared" si="317"/>
        <v>4</v>
      </c>
      <c r="M705" s="25">
        <f t="shared" si="318"/>
        <v>35</v>
      </c>
      <c r="N705" s="25">
        <f t="shared" si="319"/>
        <v>35</v>
      </c>
      <c r="O705" s="27">
        <f t="shared" si="320"/>
        <v>2</v>
      </c>
      <c r="P705" s="27">
        <f t="shared" si="321"/>
        <v>2</v>
      </c>
      <c r="Q705" s="25">
        <f t="shared" si="322"/>
        <v>69</v>
      </c>
      <c r="R705" s="25">
        <f t="shared" si="323"/>
        <v>69</v>
      </c>
      <c r="S705" s="25">
        <f t="shared" si="324"/>
        <v>36</v>
      </c>
      <c r="T705" s="25">
        <f t="shared" si="325"/>
        <v>36</v>
      </c>
      <c r="U705" s="25">
        <f t="shared" si="326"/>
        <v>36</v>
      </c>
      <c r="V705" s="25">
        <f t="shared" si="327"/>
        <v>36</v>
      </c>
      <c r="W705" s="25">
        <f t="shared" si="328"/>
        <v>0</v>
      </c>
      <c r="X705" s="25">
        <f t="shared" si="329"/>
        <v>0</v>
      </c>
      <c r="Y705" s="25">
        <f t="shared" si="330"/>
        <v>0</v>
      </c>
      <c r="Z705" s="25">
        <f t="shared" si="331"/>
        <v>0</v>
      </c>
      <c r="AA705" s="25">
        <f t="shared" si="332"/>
        <v>0</v>
      </c>
      <c r="AB705" s="25">
        <f t="shared" si="333"/>
        <v>0</v>
      </c>
      <c r="AC705" s="25">
        <f t="shared" si="334"/>
        <v>0</v>
      </c>
      <c r="AD705" s="25">
        <f t="shared" si="335"/>
        <v>0</v>
      </c>
      <c r="AE705" s="25">
        <f t="shared" si="336"/>
        <v>0</v>
      </c>
      <c r="AF705" s="27">
        <f t="shared" si="337"/>
        <v>0</v>
      </c>
      <c r="AG705" s="27">
        <f t="shared" si="338"/>
        <v>0</v>
      </c>
      <c r="AH705" s="27">
        <f t="shared" si="339"/>
        <v>0</v>
      </c>
      <c r="AI705" s="27">
        <f t="shared" si="340"/>
        <v>0</v>
      </c>
      <c r="AJ705" s="27">
        <f t="shared" si="341"/>
        <v>0</v>
      </c>
      <c r="AK705" s="26">
        <f>SUM(Tabela4[[#This Row],[1º ano  LP]:[Questionário Contextual Estudante]])</f>
        <v>618</v>
      </c>
      <c r="AM705">
        <f>IFERROR(IF(VLOOKUP(Tabela4[[#This Row],[Designação]],BW:BX,2,0)="SIM",SUM(AR705:AU705)+(4*(SUM(BH705:BK705))),0),0)</f>
        <v>0</v>
      </c>
      <c r="AN705">
        <f>IFERROR(IF(VLOOKUP(Tabela4[[#This Row],[Designação]],BW:BX,2,0)="SIM",SUM(AV705:BC705)+(4*(SUM(BL705:BS705))),0),0)</f>
        <v>0</v>
      </c>
      <c r="AO705">
        <f>IFERROR(VLOOKUP(Tabela4[[#This Row],[Designação]],BW:BX,2,0),0)</f>
        <v>0</v>
      </c>
      <c r="AP705" t="str">
        <f>IF(Tabela4[[#This Row],[Designação]]=AQ705,"SIM","NÃO")</f>
        <v>SIM</v>
      </c>
      <c r="AQ705" s="38">
        <v>833004</v>
      </c>
      <c r="AR705">
        <v>51</v>
      </c>
      <c r="AS705">
        <v>56</v>
      </c>
      <c r="AT705">
        <v>31</v>
      </c>
      <c r="AU705">
        <v>61</v>
      </c>
      <c r="AV705">
        <v>32</v>
      </c>
      <c r="AW705">
        <v>32</v>
      </c>
      <c r="BD705">
        <v>263</v>
      </c>
      <c r="BF705" t="str">
        <f t="shared" si="342"/>
        <v>sim</v>
      </c>
      <c r="BG705" s="38">
        <v>833004</v>
      </c>
      <c r="BH705">
        <v>2</v>
      </c>
      <c r="BI705">
        <v>2</v>
      </c>
      <c r="BJ705">
        <v>1</v>
      </c>
      <c r="BK705">
        <v>2</v>
      </c>
      <c r="BL705">
        <v>1</v>
      </c>
      <c r="BM705">
        <v>1</v>
      </c>
      <c r="BT705">
        <v>9</v>
      </c>
    </row>
    <row r="706" spans="2:72" x14ac:dyDescent="0.25">
      <c r="B706" s="22">
        <v>8</v>
      </c>
      <c r="C706" s="23">
        <v>833007</v>
      </c>
      <c r="D706" s="24" t="s">
        <v>739</v>
      </c>
      <c r="E706" s="25">
        <f t="shared" si="312"/>
        <v>0</v>
      </c>
      <c r="F706" s="25">
        <f>Tabela4[[#This Row],[1º ano  LP]]</f>
        <v>0</v>
      </c>
      <c r="G706" s="27">
        <f t="shared" si="313"/>
        <v>0</v>
      </c>
      <c r="H706" s="27">
        <f>Tabela4[[#This Row],[1º ano - APLICADOR LP]]</f>
        <v>0</v>
      </c>
      <c r="I706" s="25">
        <f t="shared" si="314"/>
        <v>0</v>
      </c>
      <c r="J706" s="25">
        <f t="shared" si="315"/>
        <v>0</v>
      </c>
      <c r="K706" s="27">
        <f t="shared" si="316"/>
        <v>0</v>
      </c>
      <c r="L706" s="27">
        <f t="shared" si="317"/>
        <v>0</v>
      </c>
      <c r="M706" s="25">
        <f t="shared" si="318"/>
        <v>0</v>
      </c>
      <c r="N706" s="25">
        <f t="shared" si="319"/>
        <v>0</v>
      </c>
      <c r="O706" s="27">
        <f t="shared" si="320"/>
        <v>0</v>
      </c>
      <c r="P706" s="27">
        <f t="shared" si="321"/>
        <v>0</v>
      </c>
      <c r="Q706" s="25">
        <f t="shared" si="322"/>
        <v>0</v>
      </c>
      <c r="R706" s="25">
        <f t="shared" si="323"/>
        <v>0</v>
      </c>
      <c r="S706" s="25">
        <f t="shared" si="324"/>
        <v>0</v>
      </c>
      <c r="T706" s="25">
        <f t="shared" si="325"/>
        <v>0</v>
      </c>
      <c r="U706" s="25">
        <f t="shared" si="326"/>
        <v>76</v>
      </c>
      <c r="V706" s="25">
        <f t="shared" si="327"/>
        <v>76</v>
      </c>
      <c r="W706" s="25">
        <f t="shared" si="328"/>
        <v>226</v>
      </c>
      <c r="X706" s="25">
        <f t="shared" si="329"/>
        <v>226</v>
      </c>
      <c r="Y706" s="25">
        <f t="shared" si="330"/>
        <v>213</v>
      </c>
      <c r="Z706" s="25">
        <f t="shared" si="331"/>
        <v>213</v>
      </c>
      <c r="AA706" s="25">
        <f t="shared" si="332"/>
        <v>235</v>
      </c>
      <c r="AB706" s="25">
        <f t="shared" si="333"/>
        <v>235</v>
      </c>
      <c r="AC706" s="25">
        <f t="shared" si="334"/>
        <v>0</v>
      </c>
      <c r="AD706" s="25">
        <f t="shared" si="335"/>
        <v>0</v>
      </c>
      <c r="AE706" s="25">
        <f t="shared" si="336"/>
        <v>26</v>
      </c>
      <c r="AF706" s="27">
        <f t="shared" si="337"/>
        <v>26</v>
      </c>
      <c r="AG706" s="27">
        <f t="shared" si="338"/>
        <v>0</v>
      </c>
      <c r="AH706" s="27">
        <f t="shared" si="339"/>
        <v>0</v>
      </c>
      <c r="AI706" s="27">
        <f t="shared" si="340"/>
        <v>0</v>
      </c>
      <c r="AJ706" s="27">
        <f t="shared" si="341"/>
        <v>0</v>
      </c>
      <c r="AK706" s="26">
        <f>SUM(Tabela4[[#This Row],[1º ano  LP]:[Questionário Contextual Estudante]])</f>
        <v>1552</v>
      </c>
      <c r="AM706">
        <f>IFERROR(IF(VLOOKUP(Tabela4[[#This Row],[Designação]],BW:BX,2,0)="SIM",SUM(AR706:AU706)+(4*(SUM(BH706:BK706))),0),0)</f>
        <v>0</v>
      </c>
      <c r="AN706">
        <f>IFERROR(IF(VLOOKUP(Tabela4[[#This Row],[Designação]],BW:BX,2,0)="SIM",SUM(AV706:BC706)+(4*(SUM(BL706:BS706))),0),0)</f>
        <v>0</v>
      </c>
      <c r="AO706">
        <f>IFERROR(VLOOKUP(Tabela4[[#This Row],[Designação]],BW:BX,2,0),0)</f>
        <v>0</v>
      </c>
      <c r="AP706" t="str">
        <f>IF(Tabela4[[#This Row],[Designação]]=AQ706,"SIM","NÃO")</f>
        <v>SIM</v>
      </c>
      <c r="AQ706" s="38">
        <v>833007</v>
      </c>
      <c r="AW706">
        <v>68</v>
      </c>
      <c r="AX706">
        <v>202</v>
      </c>
      <c r="AY706">
        <v>193</v>
      </c>
      <c r="AZ706">
        <v>211</v>
      </c>
      <c r="BB706">
        <v>22</v>
      </c>
      <c r="BD706">
        <v>696</v>
      </c>
      <c r="BF706" t="str">
        <f t="shared" si="342"/>
        <v>sim</v>
      </c>
      <c r="BG706" s="38">
        <v>833007</v>
      </c>
      <c r="BM706">
        <v>2</v>
      </c>
      <c r="BN706">
        <v>6</v>
      </c>
      <c r="BO706">
        <v>5</v>
      </c>
      <c r="BP706">
        <v>6</v>
      </c>
      <c r="BR706">
        <v>1</v>
      </c>
      <c r="BT706">
        <v>20</v>
      </c>
    </row>
    <row r="707" spans="2:72" x14ac:dyDescent="0.25">
      <c r="B707" s="22">
        <v>8</v>
      </c>
      <c r="C707" s="23">
        <v>833009</v>
      </c>
      <c r="D707" s="24" t="s">
        <v>740</v>
      </c>
      <c r="E707" s="25">
        <f t="shared" si="312"/>
        <v>46</v>
      </c>
      <c r="F707" s="25">
        <f>Tabela4[[#This Row],[1º ano  LP]]</f>
        <v>46</v>
      </c>
      <c r="G707" s="27">
        <f t="shared" si="313"/>
        <v>4</v>
      </c>
      <c r="H707" s="27">
        <f>Tabela4[[#This Row],[1º ano - APLICADOR LP]]</f>
        <v>4</v>
      </c>
      <c r="I707" s="25">
        <f t="shared" si="314"/>
        <v>59</v>
      </c>
      <c r="J707" s="25">
        <f t="shared" si="315"/>
        <v>59</v>
      </c>
      <c r="K707" s="27">
        <f t="shared" si="316"/>
        <v>4</v>
      </c>
      <c r="L707" s="27">
        <f t="shared" si="317"/>
        <v>4</v>
      </c>
      <c r="M707" s="25">
        <f t="shared" si="318"/>
        <v>67</v>
      </c>
      <c r="N707" s="25">
        <f t="shared" si="319"/>
        <v>67</v>
      </c>
      <c r="O707" s="27">
        <f t="shared" si="320"/>
        <v>4</v>
      </c>
      <c r="P707" s="27">
        <f t="shared" si="321"/>
        <v>4</v>
      </c>
      <c r="Q707" s="25">
        <f t="shared" si="322"/>
        <v>54</v>
      </c>
      <c r="R707" s="25">
        <f t="shared" si="323"/>
        <v>54</v>
      </c>
      <c r="S707" s="25">
        <f t="shared" si="324"/>
        <v>73</v>
      </c>
      <c r="T707" s="25">
        <f t="shared" si="325"/>
        <v>73</v>
      </c>
      <c r="U707" s="25">
        <f t="shared" si="326"/>
        <v>0</v>
      </c>
      <c r="V707" s="25">
        <f t="shared" si="327"/>
        <v>0</v>
      </c>
      <c r="W707" s="25">
        <f t="shared" si="328"/>
        <v>0</v>
      </c>
      <c r="X707" s="25">
        <f t="shared" si="329"/>
        <v>0</v>
      </c>
      <c r="Y707" s="25">
        <f t="shared" si="330"/>
        <v>0</v>
      </c>
      <c r="Z707" s="25">
        <f t="shared" si="331"/>
        <v>0</v>
      </c>
      <c r="AA707" s="25">
        <f t="shared" si="332"/>
        <v>0</v>
      </c>
      <c r="AB707" s="25">
        <f t="shared" si="333"/>
        <v>0</v>
      </c>
      <c r="AC707" s="25">
        <f t="shared" si="334"/>
        <v>0</v>
      </c>
      <c r="AD707" s="25">
        <f t="shared" si="335"/>
        <v>0</v>
      </c>
      <c r="AE707" s="25">
        <f t="shared" si="336"/>
        <v>0</v>
      </c>
      <c r="AF707" s="27">
        <f t="shared" si="337"/>
        <v>0</v>
      </c>
      <c r="AG707" s="27">
        <f t="shared" si="338"/>
        <v>0</v>
      </c>
      <c r="AH707" s="27">
        <f t="shared" si="339"/>
        <v>0</v>
      </c>
      <c r="AI707" s="27">
        <f t="shared" si="340"/>
        <v>0</v>
      </c>
      <c r="AJ707" s="27">
        <f t="shared" si="341"/>
        <v>0</v>
      </c>
      <c r="AK707" s="26">
        <f>SUM(Tabela4[[#This Row],[1º ano  LP]:[Questionário Contextual Estudante]])</f>
        <v>622</v>
      </c>
      <c r="AM707">
        <f>IFERROR(IF(VLOOKUP(Tabela4[[#This Row],[Designação]],BW:BX,2,0)="SIM",SUM(AR707:AU707)+(4*(SUM(BH707:BK707))),0),0)</f>
        <v>0</v>
      </c>
      <c r="AN707">
        <f>IFERROR(IF(VLOOKUP(Tabela4[[#This Row],[Designação]],BW:BX,2,0)="SIM",SUM(AV707:BC707)+(4*(SUM(BL707:BS707))),0),0)</f>
        <v>0</v>
      </c>
      <c r="AO707">
        <f>IFERROR(VLOOKUP(Tabela4[[#This Row],[Designação]],BW:BX,2,0),0)</f>
        <v>0</v>
      </c>
      <c r="AP707" t="str">
        <f>IF(Tabela4[[#This Row],[Designação]]=AQ707,"SIM","NÃO")</f>
        <v>SIM</v>
      </c>
      <c r="AQ707" s="38">
        <v>833009</v>
      </c>
      <c r="AR707">
        <v>38</v>
      </c>
      <c r="AS707">
        <v>51</v>
      </c>
      <c r="AT707">
        <v>59</v>
      </c>
      <c r="AU707">
        <v>46</v>
      </c>
      <c r="AV707">
        <v>65</v>
      </c>
      <c r="BD707">
        <v>259</v>
      </c>
      <c r="BF707" t="str">
        <f t="shared" si="342"/>
        <v>sim</v>
      </c>
      <c r="BG707" s="38">
        <v>833009</v>
      </c>
      <c r="BH707">
        <v>2</v>
      </c>
      <c r="BI707">
        <v>2</v>
      </c>
      <c r="BJ707">
        <v>2</v>
      </c>
      <c r="BK707">
        <v>2</v>
      </c>
      <c r="BL707">
        <v>2</v>
      </c>
      <c r="BT707">
        <v>10</v>
      </c>
    </row>
    <row r="708" spans="2:72" x14ac:dyDescent="0.25">
      <c r="B708" s="22">
        <v>8</v>
      </c>
      <c r="C708" s="23">
        <v>833010</v>
      </c>
      <c r="D708" s="24" t="s">
        <v>741</v>
      </c>
      <c r="E708" s="25">
        <f t="shared" si="312"/>
        <v>0</v>
      </c>
      <c r="F708" s="25">
        <f>Tabela4[[#This Row],[1º ano  LP]]</f>
        <v>0</v>
      </c>
      <c r="G708" s="27">
        <f t="shared" si="313"/>
        <v>0</v>
      </c>
      <c r="H708" s="27">
        <f>Tabela4[[#This Row],[1º ano - APLICADOR LP]]</f>
        <v>0</v>
      </c>
      <c r="I708" s="25">
        <f t="shared" si="314"/>
        <v>0</v>
      </c>
      <c r="J708" s="25">
        <f t="shared" si="315"/>
        <v>0</v>
      </c>
      <c r="K708" s="27">
        <f t="shared" si="316"/>
        <v>0</v>
      </c>
      <c r="L708" s="27">
        <f t="shared" si="317"/>
        <v>0</v>
      </c>
      <c r="M708" s="25">
        <f t="shared" si="318"/>
        <v>0</v>
      </c>
      <c r="N708" s="25">
        <f t="shared" si="319"/>
        <v>0</v>
      </c>
      <c r="O708" s="27">
        <f t="shared" si="320"/>
        <v>0</v>
      </c>
      <c r="P708" s="27">
        <f t="shared" si="321"/>
        <v>0</v>
      </c>
      <c r="Q708" s="25">
        <f t="shared" si="322"/>
        <v>0</v>
      </c>
      <c r="R708" s="25">
        <f t="shared" si="323"/>
        <v>0</v>
      </c>
      <c r="S708" s="25">
        <f t="shared" si="324"/>
        <v>0</v>
      </c>
      <c r="T708" s="25">
        <f t="shared" si="325"/>
        <v>0</v>
      </c>
      <c r="U708" s="25">
        <f t="shared" si="326"/>
        <v>131</v>
      </c>
      <c r="V708" s="25">
        <f t="shared" si="327"/>
        <v>131</v>
      </c>
      <c r="W708" s="25">
        <f t="shared" si="328"/>
        <v>88</v>
      </c>
      <c r="X708" s="25">
        <f t="shared" si="329"/>
        <v>88</v>
      </c>
      <c r="Y708" s="25">
        <f t="shared" si="330"/>
        <v>120</v>
      </c>
      <c r="Z708" s="25">
        <f t="shared" si="331"/>
        <v>120</v>
      </c>
      <c r="AA708" s="25">
        <f t="shared" si="332"/>
        <v>78</v>
      </c>
      <c r="AB708" s="25">
        <f t="shared" si="333"/>
        <v>78</v>
      </c>
      <c r="AC708" s="25">
        <f t="shared" si="334"/>
        <v>0</v>
      </c>
      <c r="AD708" s="25">
        <f t="shared" si="335"/>
        <v>0</v>
      </c>
      <c r="AE708" s="25">
        <f t="shared" si="336"/>
        <v>0</v>
      </c>
      <c r="AF708" s="27">
        <f t="shared" si="337"/>
        <v>0</v>
      </c>
      <c r="AG708" s="27">
        <f t="shared" si="338"/>
        <v>0</v>
      </c>
      <c r="AH708" s="27">
        <f t="shared" si="339"/>
        <v>0</v>
      </c>
      <c r="AI708" s="27">
        <f t="shared" si="340"/>
        <v>0</v>
      </c>
      <c r="AJ708" s="27">
        <f t="shared" si="341"/>
        <v>0</v>
      </c>
      <c r="AK708" s="26">
        <f>SUM(Tabela4[[#This Row],[1º ano  LP]:[Questionário Contextual Estudante]])</f>
        <v>834</v>
      </c>
      <c r="AM708">
        <f>IFERROR(IF(VLOOKUP(Tabela4[[#This Row],[Designação]],BW:BX,2,0)="SIM",SUM(AR708:AU708)+(4*(SUM(BH708:BK708))),0),0)</f>
        <v>0</v>
      </c>
      <c r="AN708">
        <f>IFERROR(IF(VLOOKUP(Tabela4[[#This Row],[Designação]],BW:BX,2,0)="SIM",SUM(AV708:BC708)+(4*(SUM(BL708:BS708))),0),0)</f>
        <v>0</v>
      </c>
      <c r="AO708">
        <f>IFERROR(VLOOKUP(Tabela4[[#This Row],[Designação]],BW:BX,2,0),0)</f>
        <v>0</v>
      </c>
      <c r="AP708" t="str">
        <f>IF(Tabela4[[#This Row],[Designação]]=AQ708,"SIM","NÃO")</f>
        <v>SIM</v>
      </c>
      <c r="AQ708" s="38">
        <v>833010</v>
      </c>
      <c r="AW708">
        <v>115</v>
      </c>
      <c r="AX708">
        <v>80</v>
      </c>
      <c r="AY708">
        <v>108</v>
      </c>
      <c r="AZ708">
        <v>70</v>
      </c>
      <c r="BD708">
        <v>373</v>
      </c>
      <c r="BF708" t="str">
        <f t="shared" si="342"/>
        <v>sim</v>
      </c>
      <c r="BG708" s="38">
        <v>833010</v>
      </c>
      <c r="BM708">
        <v>4</v>
      </c>
      <c r="BN708">
        <v>2</v>
      </c>
      <c r="BO708">
        <v>3</v>
      </c>
      <c r="BP708">
        <v>2</v>
      </c>
      <c r="BT708">
        <v>11</v>
      </c>
    </row>
    <row r="709" spans="2:72" x14ac:dyDescent="0.25">
      <c r="B709" s="22">
        <v>8</v>
      </c>
      <c r="C709" s="23">
        <v>833011</v>
      </c>
      <c r="D709" s="24" t="s">
        <v>742</v>
      </c>
      <c r="E709" s="25">
        <f t="shared" si="312"/>
        <v>0</v>
      </c>
      <c r="F709" s="25">
        <f>Tabela4[[#This Row],[1º ano  LP]]</f>
        <v>0</v>
      </c>
      <c r="G709" s="27">
        <f t="shared" si="313"/>
        <v>0</v>
      </c>
      <c r="H709" s="27">
        <f>Tabela4[[#This Row],[1º ano - APLICADOR LP]]</f>
        <v>0</v>
      </c>
      <c r="I709" s="25">
        <f t="shared" si="314"/>
        <v>0</v>
      </c>
      <c r="J709" s="25">
        <f t="shared" si="315"/>
        <v>0</v>
      </c>
      <c r="K709" s="27">
        <f t="shared" si="316"/>
        <v>0</v>
      </c>
      <c r="L709" s="27">
        <f t="shared" si="317"/>
        <v>0</v>
      </c>
      <c r="M709" s="25">
        <f t="shared" si="318"/>
        <v>0</v>
      </c>
      <c r="N709" s="25">
        <f t="shared" si="319"/>
        <v>0</v>
      </c>
      <c r="O709" s="27">
        <f t="shared" si="320"/>
        <v>0</v>
      </c>
      <c r="P709" s="27">
        <f t="shared" si="321"/>
        <v>0</v>
      </c>
      <c r="Q709" s="25">
        <f t="shared" si="322"/>
        <v>0</v>
      </c>
      <c r="R709" s="25">
        <f t="shared" si="323"/>
        <v>0</v>
      </c>
      <c r="S709" s="25">
        <f t="shared" si="324"/>
        <v>0</v>
      </c>
      <c r="T709" s="25">
        <f t="shared" si="325"/>
        <v>0</v>
      </c>
      <c r="U709" s="25">
        <f t="shared" si="326"/>
        <v>37</v>
      </c>
      <c r="V709" s="25">
        <f t="shared" si="327"/>
        <v>37</v>
      </c>
      <c r="W709" s="25">
        <f t="shared" si="328"/>
        <v>41</v>
      </c>
      <c r="X709" s="25">
        <f t="shared" si="329"/>
        <v>41</v>
      </c>
      <c r="Y709" s="25">
        <f t="shared" si="330"/>
        <v>71</v>
      </c>
      <c r="Z709" s="25">
        <f t="shared" si="331"/>
        <v>71</v>
      </c>
      <c r="AA709" s="25">
        <f t="shared" si="332"/>
        <v>69</v>
      </c>
      <c r="AB709" s="25">
        <f t="shared" si="333"/>
        <v>69</v>
      </c>
      <c r="AC709" s="25">
        <f t="shared" si="334"/>
        <v>0</v>
      </c>
      <c r="AD709" s="25">
        <f t="shared" si="335"/>
        <v>0</v>
      </c>
      <c r="AE709" s="25">
        <f t="shared" si="336"/>
        <v>0</v>
      </c>
      <c r="AF709" s="27">
        <f t="shared" si="337"/>
        <v>0</v>
      </c>
      <c r="AG709" s="27">
        <f t="shared" si="338"/>
        <v>0</v>
      </c>
      <c r="AH709" s="27">
        <f t="shared" si="339"/>
        <v>0</v>
      </c>
      <c r="AI709" s="27">
        <f t="shared" si="340"/>
        <v>0</v>
      </c>
      <c r="AJ709" s="27">
        <f t="shared" si="341"/>
        <v>0</v>
      </c>
      <c r="AK709" s="26">
        <f>SUM(Tabela4[[#This Row],[1º ano  LP]:[Questionário Contextual Estudante]])</f>
        <v>436</v>
      </c>
      <c r="AM709">
        <f>IFERROR(IF(VLOOKUP(Tabela4[[#This Row],[Designação]],BW:BX,2,0)="SIM",SUM(AR709:AU709)+(4*(SUM(BH709:BK709))),0),0)</f>
        <v>0</v>
      </c>
      <c r="AN709">
        <f>IFERROR(IF(VLOOKUP(Tabela4[[#This Row],[Designação]],BW:BX,2,0)="SIM",SUM(AV709:BC709)+(4*(SUM(BL709:BS709))),0),0)</f>
        <v>0</v>
      </c>
      <c r="AO709">
        <f>IFERROR(VLOOKUP(Tabela4[[#This Row],[Designação]],BW:BX,2,0),0)</f>
        <v>0</v>
      </c>
      <c r="AP709" t="str">
        <f>IF(Tabela4[[#This Row],[Designação]]=AQ709,"SIM","NÃO")</f>
        <v>SIM</v>
      </c>
      <c r="AQ709" s="38">
        <v>833011</v>
      </c>
      <c r="AW709">
        <v>33</v>
      </c>
      <c r="AX709">
        <v>37</v>
      </c>
      <c r="AY709">
        <v>63</v>
      </c>
      <c r="AZ709">
        <v>61</v>
      </c>
      <c r="BD709">
        <v>194</v>
      </c>
      <c r="BF709" t="str">
        <f t="shared" si="342"/>
        <v>sim</v>
      </c>
      <c r="BG709" s="38">
        <v>833011</v>
      </c>
      <c r="BM709">
        <v>1</v>
      </c>
      <c r="BN709">
        <v>1</v>
      </c>
      <c r="BO709">
        <v>2</v>
      </c>
      <c r="BP709">
        <v>2</v>
      </c>
      <c r="BT709">
        <v>6</v>
      </c>
    </row>
    <row r="710" spans="2:72" x14ac:dyDescent="0.25">
      <c r="B710" s="22">
        <v>8</v>
      </c>
      <c r="C710" s="23">
        <v>833012</v>
      </c>
      <c r="D710" s="24" t="s">
        <v>743</v>
      </c>
      <c r="E710" s="25">
        <f t="shared" si="312"/>
        <v>66</v>
      </c>
      <c r="F710" s="25">
        <f>Tabela4[[#This Row],[1º ano  LP]]</f>
        <v>66</v>
      </c>
      <c r="G710" s="27">
        <f t="shared" si="313"/>
        <v>4</v>
      </c>
      <c r="H710" s="27">
        <f>Tabela4[[#This Row],[1º ano - APLICADOR LP]]</f>
        <v>4</v>
      </c>
      <c r="I710" s="25">
        <f t="shared" si="314"/>
        <v>33</v>
      </c>
      <c r="J710" s="25">
        <f t="shared" si="315"/>
        <v>33</v>
      </c>
      <c r="K710" s="27">
        <f t="shared" si="316"/>
        <v>2</v>
      </c>
      <c r="L710" s="27">
        <f t="shared" si="317"/>
        <v>2</v>
      </c>
      <c r="M710" s="25">
        <f t="shared" si="318"/>
        <v>65</v>
      </c>
      <c r="N710" s="25">
        <f t="shared" si="319"/>
        <v>65</v>
      </c>
      <c r="O710" s="27">
        <f t="shared" si="320"/>
        <v>4</v>
      </c>
      <c r="P710" s="27">
        <f t="shared" si="321"/>
        <v>4</v>
      </c>
      <c r="Q710" s="25">
        <f t="shared" si="322"/>
        <v>37</v>
      </c>
      <c r="R710" s="25">
        <f t="shared" si="323"/>
        <v>37</v>
      </c>
      <c r="S710" s="25">
        <f t="shared" si="324"/>
        <v>38</v>
      </c>
      <c r="T710" s="25">
        <f t="shared" si="325"/>
        <v>38</v>
      </c>
      <c r="U710" s="25">
        <f t="shared" si="326"/>
        <v>77</v>
      </c>
      <c r="V710" s="25">
        <f t="shared" si="327"/>
        <v>77</v>
      </c>
      <c r="W710" s="25">
        <f t="shared" si="328"/>
        <v>0</v>
      </c>
      <c r="X710" s="25">
        <f t="shared" si="329"/>
        <v>0</v>
      </c>
      <c r="Y710" s="25">
        <f t="shared" si="330"/>
        <v>0</v>
      </c>
      <c r="Z710" s="25">
        <f t="shared" si="331"/>
        <v>0</v>
      </c>
      <c r="AA710" s="25">
        <f t="shared" si="332"/>
        <v>0</v>
      </c>
      <c r="AB710" s="25">
        <f t="shared" si="333"/>
        <v>0</v>
      </c>
      <c r="AC710" s="25">
        <f t="shared" si="334"/>
        <v>0</v>
      </c>
      <c r="AD710" s="25">
        <f t="shared" si="335"/>
        <v>0</v>
      </c>
      <c r="AE710" s="25">
        <f t="shared" si="336"/>
        <v>0</v>
      </c>
      <c r="AF710" s="27">
        <f t="shared" si="337"/>
        <v>0</v>
      </c>
      <c r="AG710" s="27">
        <f t="shared" si="338"/>
        <v>0</v>
      </c>
      <c r="AH710" s="27">
        <f t="shared" si="339"/>
        <v>0</v>
      </c>
      <c r="AI710" s="27">
        <f t="shared" si="340"/>
        <v>0</v>
      </c>
      <c r="AJ710" s="27">
        <f t="shared" si="341"/>
        <v>0</v>
      </c>
      <c r="AK710" s="26">
        <f>SUM(Tabela4[[#This Row],[1º ano  LP]:[Questionário Contextual Estudante]])</f>
        <v>652</v>
      </c>
      <c r="AM710">
        <f>IFERROR(IF(VLOOKUP(Tabela4[[#This Row],[Designação]],BW:BX,2,0)="SIM",SUM(AR710:AU710)+(4*(SUM(BH710:BK710))),0),0)</f>
        <v>0</v>
      </c>
      <c r="AN710">
        <f>IFERROR(IF(VLOOKUP(Tabela4[[#This Row],[Designação]],BW:BX,2,0)="SIM",SUM(AV710:BC710)+(4*(SUM(BL710:BS710))),0),0)</f>
        <v>0</v>
      </c>
      <c r="AO710">
        <f>IFERROR(VLOOKUP(Tabela4[[#This Row],[Designação]],BW:BX,2,0),0)</f>
        <v>0</v>
      </c>
      <c r="AP710" t="str">
        <f>IF(Tabela4[[#This Row],[Designação]]=AQ710,"SIM","NÃO")</f>
        <v>SIM</v>
      </c>
      <c r="AQ710" s="38">
        <v>833012</v>
      </c>
      <c r="AR710">
        <v>58</v>
      </c>
      <c r="AS710">
        <v>29</v>
      </c>
      <c r="AT710">
        <v>57</v>
      </c>
      <c r="AU710">
        <v>33</v>
      </c>
      <c r="AV710">
        <v>34</v>
      </c>
      <c r="AW710">
        <v>69</v>
      </c>
      <c r="BD710">
        <v>280</v>
      </c>
      <c r="BF710" t="str">
        <f t="shared" si="342"/>
        <v>sim</v>
      </c>
      <c r="BG710" s="38">
        <v>833012</v>
      </c>
      <c r="BH710">
        <v>2</v>
      </c>
      <c r="BI710">
        <v>1</v>
      </c>
      <c r="BJ710">
        <v>2</v>
      </c>
      <c r="BK710">
        <v>1</v>
      </c>
      <c r="BL710">
        <v>1</v>
      </c>
      <c r="BM710">
        <v>2</v>
      </c>
      <c r="BT710">
        <v>9</v>
      </c>
    </row>
    <row r="711" spans="2:72" x14ac:dyDescent="0.25">
      <c r="B711" s="22">
        <v>8</v>
      </c>
      <c r="C711" s="23">
        <v>833013</v>
      </c>
      <c r="D711" s="24" t="s">
        <v>744</v>
      </c>
      <c r="E711" s="25">
        <f t="shared" si="312"/>
        <v>86</v>
      </c>
      <c r="F711" s="25">
        <f>Tabela4[[#This Row],[1º ano  LP]]</f>
        <v>86</v>
      </c>
      <c r="G711" s="27">
        <f t="shared" si="313"/>
        <v>8</v>
      </c>
      <c r="H711" s="27">
        <f>Tabela4[[#This Row],[1º ano - APLICADOR LP]]</f>
        <v>8</v>
      </c>
      <c r="I711" s="25">
        <f t="shared" si="314"/>
        <v>101</v>
      </c>
      <c r="J711" s="25">
        <f t="shared" si="315"/>
        <v>101</v>
      </c>
      <c r="K711" s="27">
        <f t="shared" si="316"/>
        <v>6</v>
      </c>
      <c r="L711" s="27">
        <f t="shared" si="317"/>
        <v>6</v>
      </c>
      <c r="M711" s="25">
        <f t="shared" si="318"/>
        <v>107</v>
      </c>
      <c r="N711" s="25">
        <f t="shared" si="319"/>
        <v>107</v>
      </c>
      <c r="O711" s="27">
        <f t="shared" si="320"/>
        <v>6</v>
      </c>
      <c r="P711" s="27">
        <f t="shared" si="321"/>
        <v>6</v>
      </c>
      <c r="Q711" s="25">
        <f t="shared" si="322"/>
        <v>114</v>
      </c>
      <c r="R711" s="25">
        <f t="shared" si="323"/>
        <v>114</v>
      </c>
      <c r="S711" s="25">
        <f t="shared" si="324"/>
        <v>111</v>
      </c>
      <c r="T711" s="25">
        <f t="shared" si="325"/>
        <v>111</v>
      </c>
      <c r="U711" s="25">
        <f t="shared" si="326"/>
        <v>0</v>
      </c>
      <c r="V711" s="25">
        <f t="shared" si="327"/>
        <v>0</v>
      </c>
      <c r="W711" s="25">
        <f t="shared" si="328"/>
        <v>0</v>
      </c>
      <c r="X711" s="25">
        <f t="shared" si="329"/>
        <v>0</v>
      </c>
      <c r="Y711" s="25">
        <f t="shared" si="330"/>
        <v>0</v>
      </c>
      <c r="Z711" s="25">
        <f t="shared" si="331"/>
        <v>0</v>
      </c>
      <c r="AA711" s="25">
        <f t="shared" si="332"/>
        <v>0</v>
      </c>
      <c r="AB711" s="25">
        <f t="shared" si="333"/>
        <v>0</v>
      </c>
      <c r="AC711" s="25">
        <f t="shared" si="334"/>
        <v>0</v>
      </c>
      <c r="AD711" s="25">
        <f t="shared" si="335"/>
        <v>0</v>
      </c>
      <c r="AE711" s="25">
        <f t="shared" si="336"/>
        <v>0</v>
      </c>
      <c r="AF711" s="27">
        <f t="shared" si="337"/>
        <v>0</v>
      </c>
      <c r="AG711" s="27">
        <f t="shared" si="338"/>
        <v>0</v>
      </c>
      <c r="AH711" s="27">
        <f t="shared" si="339"/>
        <v>0</v>
      </c>
      <c r="AI711" s="27">
        <f t="shared" si="340"/>
        <v>408</v>
      </c>
      <c r="AJ711" s="27">
        <f t="shared" si="341"/>
        <v>111</v>
      </c>
      <c r="AK711" s="26">
        <f>SUM(Tabela4[[#This Row],[1º ano  LP]:[Questionário Contextual Estudante]])</f>
        <v>1597</v>
      </c>
      <c r="AM711">
        <f>IFERROR(IF(VLOOKUP(Tabela4[[#This Row],[Designação]],BW:BX,2,0)="SIM",SUM(AR711:AU711)+(4*(SUM(BH711:BK711))),0),0)</f>
        <v>408</v>
      </c>
      <c r="AN711">
        <f>IFERROR(IF(VLOOKUP(Tabela4[[#This Row],[Designação]],BW:BX,2,0)="SIM",SUM(AV711:BC711)+(4*(SUM(BL711:BS711))),0),0)</f>
        <v>111</v>
      </c>
      <c r="AO711" t="str">
        <f>IFERROR(VLOOKUP(Tabela4[[#This Row],[Designação]],BW:BX,2,0),0)</f>
        <v>SIM</v>
      </c>
      <c r="AP711" t="str">
        <f>IF(Tabela4[[#This Row],[Designação]]=AQ711,"SIM","NÃO")</f>
        <v>SIM</v>
      </c>
      <c r="AQ711" s="38">
        <v>833013</v>
      </c>
      <c r="AR711">
        <v>70</v>
      </c>
      <c r="AS711">
        <v>89</v>
      </c>
      <c r="AT711">
        <v>95</v>
      </c>
      <c r="AU711">
        <v>102</v>
      </c>
      <c r="AV711">
        <v>99</v>
      </c>
      <c r="BD711">
        <v>455</v>
      </c>
      <c r="BF711" t="str">
        <f t="shared" si="342"/>
        <v>sim</v>
      </c>
      <c r="BG711" s="38">
        <v>833013</v>
      </c>
      <c r="BH711">
        <v>4</v>
      </c>
      <c r="BI711">
        <v>3</v>
      </c>
      <c r="BJ711">
        <v>3</v>
      </c>
      <c r="BK711">
        <v>3</v>
      </c>
      <c r="BL711">
        <v>3</v>
      </c>
      <c r="BT711">
        <v>16</v>
      </c>
    </row>
    <row r="712" spans="2:72" x14ac:dyDescent="0.25">
      <c r="B712" s="22">
        <v>8</v>
      </c>
      <c r="C712" s="23">
        <v>833014</v>
      </c>
      <c r="D712" s="24" t="s">
        <v>745</v>
      </c>
      <c r="E712" s="25">
        <f t="shared" si="312"/>
        <v>52</v>
      </c>
      <c r="F712" s="25">
        <f>Tabela4[[#This Row],[1º ano  LP]]</f>
        <v>52</v>
      </c>
      <c r="G712" s="27">
        <f t="shared" si="313"/>
        <v>4</v>
      </c>
      <c r="H712" s="27">
        <f>Tabela4[[#This Row],[1º ano - APLICADOR LP]]</f>
        <v>4</v>
      </c>
      <c r="I712" s="25">
        <f t="shared" si="314"/>
        <v>67</v>
      </c>
      <c r="J712" s="25">
        <f t="shared" si="315"/>
        <v>67</v>
      </c>
      <c r="K712" s="27">
        <f t="shared" si="316"/>
        <v>4</v>
      </c>
      <c r="L712" s="27">
        <f t="shared" si="317"/>
        <v>4</v>
      </c>
      <c r="M712" s="25">
        <f t="shared" si="318"/>
        <v>36</v>
      </c>
      <c r="N712" s="25">
        <f t="shared" si="319"/>
        <v>36</v>
      </c>
      <c r="O712" s="27">
        <f t="shared" si="320"/>
        <v>2</v>
      </c>
      <c r="P712" s="27">
        <f t="shared" si="321"/>
        <v>2</v>
      </c>
      <c r="Q712" s="25">
        <f t="shared" si="322"/>
        <v>73</v>
      </c>
      <c r="R712" s="25">
        <f t="shared" si="323"/>
        <v>73</v>
      </c>
      <c r="S712" s="25">
        <f t="shared" si="324"/>
        <v>99</v>
      </c>
      <c r="T712" s="25">
        <f t="shared" si="325"/>
        <v>99</v>
      </c>
      <c r="U712" s="25">
        <f t="shared" si="326"/>
        <v>0</v>
      </c>
      <c r="V712" s="25">
        <f t="shared" si="327"/>
        <v>0</v>
      </c>
      <c r="W712" s="25">
        <f t="shared" si="328"/>
        <v>0</v>
      </c>
      <c r="X712" s="25">
        <f t="shared" si="329"/>
        <v>0</v>
      </c>
      <c r="Y712" s="25">
        <f t="shared" si="330"/>
        <v>0</v>
      </c>
      <c r="Z712" s="25">
        <f t="shared" si="331"/>
        <v>0</v>
      </c>
      <c r="AA712" s="25">
        <f t="shared" si="332"/>
        <v>0</v>
      </c>
      <c r="AB712" s="25">
        <f t="shared" si="333"/>
        <v>0</v>
      </c>
      <c r="AC712" s="25">
        <f t="shared" si="334"/>
        <v>0</v>
      </c>
      <c r="AD712" s="25">
        <f t="shared" si="335"/>
        <v>0</v>
      </c>
      <c r="AE712" s="25">
        <f t="shared" si="336"/>
        <v>0</v>
      </c>
      <c r="AF712" s="27">
        <f t="shared" si="337"/>
        <v>0</v>
      </c>
      <c r="AG712" s="27">
        <f t="shared" si="338"/>
        <v>0</v>
      </c>
      <c r="AH712" s="27">
        <f t="shared" si="339"/>
        <v>0</v>
      </c>
      <c r="AI712" s="27">
        <f t="shared" si="340"/>
        <v>0</v>
      </c>
      <c r="AJ712" s="27">
        <f t="shared" si="341"/>
        <v>0</v>
      </c>
      <c r="AK712" s="26">
        <f>SUM(Tabela4[[#This Row],[1º ano  LP]:[Questionário Contextual Estudante]])</f>
        <v>674</v>
      </c>
      <c r="AM712">
        <f>IFERROR(IF(VLOOKUP(Tabela4[[#This Row],[Designação]],BW:BX,2,0)="SIM",SUM(AR712:AU712)+(4*(SUM(BH712:BK712))),0),0)</f>
        <v>0</v>
      </c>
      <c r="AN712">
        <f>IFERROR(IF(VLOOKUP(Tabela4[[#This Row],[Designação]],BW:BX,2,0)="SIM",SUM(AV712:BC712)+(4*(SUM(BL712:BS712))),0),0)</f>
        <v>0</v>
      </c>
      <c r="AO712">
        <f>IFERROR(VLOOKUP(Tabela4[[#This Row],[Designação]],BW:BX,2,0),0)</f>
        <v>0</v>
      </c>
      <c r="AP712" t="str">
        <f>IF(Tabela4[[#This Row],[Designação]]=AQ712,"SIM","NÃO")</f>
        <v>SIM</v>
      </c>
      <c r="AQ712" s="38">
        <v>833014</v>
      </c>
      <c r="AR712">
        <v>44</v>
      </c>
      <c r="AS712">
        <v>59</v>
      </c>
      <c r="AT712">
        <v>32</v>
      </c>
      <c r="AU712">
        <v>65</v>
      </c>
      <c r="AV712">
        <v>87</v>
      </c>
      <c r="BD712">
        <v>287</v>
      </c>
      <c r="BF712" t="str">
        <f t="shared" si="342"/>
        <v>sim</v>
      </c>
      <c r="BG712" s="38">
        <v>833014</v>
      </c>
      <c r="BH712">
        <v>2</v>
      </c>
      <c r="BI712">
        <v>2</v>
      </c>
      <c r="BJ712">
        <v>1</v>
      </c>
      <c r="BK712">
        <v>2</v>
      </c>
      <c r="BL712">
        <v>3</v>
      </c>
      <c r="BT712">
        <v>10</v>
      </c>
    </row>
    <row r="713" spans="2:72" x14ac:dyDescent="0.25">
      <c r="B713" s="22">
        <v>8</v>
      </c>
      <c r="C713" s="23">
        <v>833016</v>
      </c>
      <c r="D713" s="24" t="s">
        <v>746</v>
      </c>
      <c r="E713" s="25">
        <f t="shared" ref="E713:E776" si="343">AR713+(4*BH713)</f>
        <v>0</v>
      </c>
      <c r="F713" s="25">
        <f>Tabela4[[#This Row],[1º ano  LP]]</f>
        <v>0</v>
      </c>
      <c r="G713" s="27">
        <f t="shared" ref="G713:G776" si="344">BH713*2</f>
        <v>0</v>
      </c>
      <c r="H713" s="27">
        <f>Tabela4[[#This Row],[1º ano - APLICADOR LP]]</f>
        <v>0</v>
      </c>
      <c r="I713" s="25">
        <f t="shared" ref="I713:I776" si="345">AS713+(4*BI713)</f>
        <v>0</v>
      </c>
      <c r="J713" s="25">
        <f t="shared" ref="J713:J776" si="346">I713</f>
        <v>0</v>
      </c>
      <c r="K713" s="27">
        <f t="shared" ref="K713:K776" si="347">BI713*2</f>
        <v>0</v>
      </c>
      <c r="L713" s="27">
        <f t="shared" ref="L713:L776" si="348">K713</f>
        <v>0</v>
      </c>
      <c r="M713" s="25">
        <f t="shared" ref="M713:M776" si="349">AT713+(4*BJ713)</f>
        <v>0</v>
      </c>
      <c r="N713" s="25">
        <f t="shared" ref="N713:N776" si="350">M713</f>
        <v>0</v>
      </c>
      <c r="O713" s="27">
        <f t="shared" ref="O713:O776" si="351">BJ713*2</f>
        <v>0</v>
      </c>
      <c r="P713" s="27">
        <f t="shared" ref="P713:P776" si="352">O713</f>
        <v>0</v>
      </c>
      <c r="Q713" s="25">
        <f t="shared" ref="Q713:Q776" si="353">AU713+(4*BK713)</f>
        <v>0</v>
      </c>
      <c r="R713" s="25">
        <f t="shared" ref="R713:R776" si="354">Q713</f>
        <v>0</v>
      </c>
      <c r="S713" s="25">
        <f t="shared" ref="S713:S776" si="355">AV713+(4*BL713)</f>
        <v>0</v>
      </c>
      <c r="T713" s="25">
        <f t="shared" ref="T713:T776" si="356">S713</f>
        <v>0</v>
      </c>
      <c r="U713" s="25">
        <f t="shared" ref="U713:U776" si="357">AW713+(4*BM713)</f>
        <v>74</v>
      </c>
      <c r="V713" s="25">
        <f t="shared" ref="V713:V776" si="358">U713</f>
        <v>74</v>
      </c>
      <c r="W713" s="25">
        <f t="shared" ref="W713:W776" si="359">AX713+(4*BN713)</f>
        <v>42</v>
      </c>
      <c r="X713" s="25">
        <f t="shared" ref="X713:X776" si="360">W713</f>
        <v>42</v>
      </c>
      <c r="Y713" s="25">
        <f t="shared" ref="Y713:Y776" si="361">AY713+(4*BO713)</f>
        <v>103</v>
      </c>
      <c r="Z713" s="25">
        <f t="shared" ref="Z713:Z776" si="362">Y713</f>
        <v>103</v>
      </c>
      <c r="AA713" s="25">
        <f t="shared" ref="AA713:AA776" si="363">AZ713+(4*BP713)</f>
        <v>62</v>
      </c>
      <c r="AB713" s="25">
        <f t="shared" ref="AB713:AB776" si="364">AA713</f>
        <v>62</v>
      </c>
      <c r="AC713" s="25">
        <f t="shared" ref="AC713:AC776" si="365">BA713+(4*BQ713)</f>
        <v>0</v>
      </c>
      <c r="AD713" s="25">
        <f t="shared" ref="AD713:AD776" si="366">AC713</f>
        <v>0</v>
      </c>
      <c r="AE713" s="25">
        <f t="shared" ref="AE713:AE776" si="367">BB713+(4*BR713)</f>
        <v>0</v>
      </c>
      <c r="AF713" s="27">
        <f t="shared" ref="AF713:AF776" si="368">AE713</f>
        <v>0</v>
      </c>
      <c r="AG713" s="27">
        <f t="shared" ref="AG713:AG776" si="369">BC713+(4*BS713)</f>
        <v>0</v>
      </c>
      <c r="AH713" s="27">
        <f t="shared" ref="AH713:AH776" si="370">AG713</f>
        <v>0</v>
      </c>
      <c r="AI713" s="27">
        <f t="shared" ref="AI713:AI776" si="371">AM713</f>
        <v>0</v>
      </c>
      <c r="AJ713" s="27">
        <f t="shared" ref="AJ713:AJ776" si="372">AN713</f>
        <v>0</v>
      </c>
      <c r="AK713" s="26">
        <f>SUM(Tabela4[[#This Row],[1º ano  LP]:[Questionário Contextual Estudante]])</f>
        <v>562</v>
      </c>
      <c r="AM713">
        <f>IFERROR(IF(VLOOKUP(Tabela4[[#This Row],[Designação]],BW:BX,2,0)="SIM",SUM(AR713:AU713)+(4*(SUM(BH713:BK713))),0),0)</f>
        <v>0</v>
      </c>
      <c r="AN713">
        <f>IFERROR(IF(VLOOKUP(Tabela4[[#This Row],[Designação]],BW:BX,2,0)="SIM",SUM(AV713:BC713)+(4*(SUM(BL713:BS713))),0),0)</f>
        <v>0</v>
      </c>
      <c r="AO713">
        <f>IFERROR(VLOOKUP(Tabela4[[#This Row],[Designação]],BW:BX,2,0),0)</f>
        <v>0</v>
      </c>
      <c r="AP713" t="str">
        <f>IF(Tabela4[[#This Row],[Designação]]=AQ713,"SIM","NÃO")</f>
        <v>SIM</v>
      </c>
      <c r="AQ713" s="38">
        <v>833016</v>
      </c>
      <c r="AW713">
        <v>66</v>
      </c>
      <c r="AX713">
        <v>38</v>
      </c>
      <c r="AY713">
        <v>91</v>
      </c>
      <c r="AZ713">
        <v>54</v>
      </c>
      <c r="BD713">
        <v>249</v>
      </c>
      <c r="BF713" t="str">
        <f t="shared" ref="BF713:BF776" si="373">IF(AQ713=BG713,"sim","não")</f>
        <v>sim</v>
      </c>
      <c r="BG713" s="38">
        <v>833016</v>
      </c>
      <c r="BM713">
        <v>2</v>
      </c>
      <c r="BN713">
        <v>1</v>
      </c>
      <c r="BO713">
        <v>3</v>
      </c>
      <c r="BP713">
        <v>2</v>
      </c>
      <c r="BT713">
        <v>8</v>
      </c>
    </row>
    <row r="714" spans="2:72" x14ac:dyDescent="0.25">
      <c r="B714" s="22">
        <v>8</v>
      </c>
      <c r="C714" s="23">
        <v>833017</v>
      </c>
      <c r="D714" s="24" t="s">
        <v>747</v>
      </c>
      <c r="E714" s="25">
        <f t="shared" si="343"/>
        <v>0</v>
      </c>
      <c r="F714" s="25">
        <f>Tabela4[[#This Row],[1º ano  LP]]</f>
        <v>0</v>
      </c>
      <c r="G714" s="27">
        <f t="shared" si="344"/>
        <v>0</v>
      </c>
      <c r="H714" s="27">
        <f>Tabela4[[#This Row],[1º ano - APLICADOR LP]]</f>
        <v>0</v>
      </c>
      <c r="I714" s="25">
        <f t="shared" si="345"/>
        <v>0</v>
      </c>
      <c r="J714" s="25">
        <f t="shared" si="346"/>
        <v>0</v>
      </c>
      <c r="K714" s="27">
        <f t="shared" si="347"/>
        <v>0</v>
      </c>
      <c r="L714" s="27">
        <f t="shared" si="348"/>
        <v>0</v>
      </c>
      <c r="M714" s="25">
        <f t="shared" si="349"/>
        <v>0</v>
      </c>
      <c r="N714" s="25">
        <f t="shared" si="350"/>
        <v>0</v>
      </c>
      <c r="O714" s="27">
        <f t="shared" si="351"/>
        <v>0</v>
      </c>
      <c r="P714" s="27">
        <f t="shared" si="352"/>
        <v>0</v>
      </c>
      <c r="Q714" s="25">
        <f t="shared" si="353"/>
        <v>0</v>
      </c>
      <c r="R714" s="25">
        <f t="shared" si="354"/>
        <v>0</v>
      </c>
      <c r="S714" s="25">
        <f t="shared" si="355"/>
        <v>0</v>
      </c>
      <c r="T714" s="25">
        <f t="shared" si="356"/>
        <v>0</v>
      </c>
      <c r="U714" s="25">
        <f t="shared" si="357"/>
        <v>39</v>
      </c>
      <c r="V714" s="25">
        <f t="shared" si="358"/>
        <v>39</v>
      </c>
      <c r="W714" s="25">
        <f t="shared" si="359"/>
        <v>85</v>
      </c>
      <c r="X714" s="25">
        <f t="shared" si="360"/>
        <v>85</v>
      </c>
      <c r="Y714" s="25">
        <f t="shared" si="361"/>
        <v>42</v>
      </c>
      <c r="Z714" s="25">
        <f t="shared" si="362"/>
        <v>42</v>
      </c>
      <c r="AA714" s="25">
        <f t="shared" si="363"/>
        <v>79</v>
      </c>
      <c r="AB714" s="25">
        <f t="shared" si="364"/>
        <v>79</v>
      </c>
      <c r="AC714" s="25">
        <f t="shared" si="365"/>
        <v>0</v>
      </c>
      <c r="AD714" s="25">
        <f t="shared" si="366"/>
        <v>0</v>
      </c>
      <c r="AE714" s="25">
        <f t="shared" si="367"/>
        <v>0</v>
      </c>
      <c r="AF714" s="27">
        <f t="shared" si="368"/>
        <v>0</v>
      </c>
      <c r="AG714" s="27">
        <f t="shared" si="369"/>
        <v>0</v>
      </c>
      <c r="AH714" s="27">
        <f t="shared" si="370"/>
        <v>0</v>
      </c>
      <c r="AI714" s="27">
        <f t="shared" si="371"/>
        <v>0</v>
      </c>
      <c r="AJ714" s="27">
        <f t="shared" si="372"/>
        <v>0</v>
      </c>
      <c r="AK714" s="26">
        <f>SUM(Tabela4[[#This Row],[1º ano  LP]:[Questionário Contextual Estudante]])</f>
        <v>490</v>
      </c>
      <c r="AM714">
        <f>IFERROR(IF(VLOOKUP(Tabela4[[#This Row],[Designação]],BW:BX,2,0)="SIM",SUM(AR714:AU714)+(4*(SUM(BH714:BK714))),0),0)</f>
        <v>0</v>
      </c>
      <c r="AN714">
        <f>IFERROR(IF(VLOOKUP(Tabela4[[#This Row],[Designação]],BW:BX,2,0)="SIM",SUM(AV714:BC714)+(4*(SUM(BL714:BS714))),0),0)</f>
        <v>0</v>
      </c>
      <c r="AO714">
        <f>IFERROR(VLOOKUP(Tabela4[[#This Row],[Designação]],BW:BX,2,0),0)</f>
        <v>0</v>
      </c>
      <c r="AP714" t="str">
        <f>IF(Tabela4[[#This Row],[Designação]]=AQ714,"SIM","NÃO")</f>
        <v>SIM</v>
      </c>
      <c r="AQ714" s="38">
        <v>833017</v>
      </c>
      <c r="AW714">
        <v>35</v>
      </c>
      <c r="AX714">
        <v>77</v>
      </c>
      <c r="AY714">
        <v>38</v>
      </c>
      <c r="AZ714">
        <v>71</v>
      </c>
      <c r="BD714">
        <v>221</v>
      </c>
      <c r="BF714" t="str">
        <f t="shared" si="373"/>
        <v>sim</v>
      </c>
      <c r="BG714" s="38">
        <v>833017</v>
      </c>
      <c r="BM714">
        <v>1</v>
      </c>
      <c r="BN714">
        <v>2</v>
      </c>
      <c r="BO714">
        <v>1</v>
      </c>
      <c r="BP714">
        <v>2</v>
      </c>
      <c r="BT714">
        <v>6</v>
      </c>
    </row>
    <row r="715" spans="2:72" x14ac:dyDescent="0.25">
      <c r="B715" s="22">
        <v>8</v>
      </c>
      <c r="C715" s="23">
        <v>833018</v>
      </c>
      <c r="D715" s="24" t="s">
        <v>748</v>
      </c>
      <c r="E715" s="25">
        <f t="shared" si="343"/>
        <v>0</v>
      </c>
      <c r="F715" s="25">
        <f>Tabela4[[#This Row],[1º ano  LP]]</f>
        <v>0</v>
      </c>
      <c r="G715" s="27">
        <f t="shared" si="344"/>
        <v>0</v>
      </c>
      <c r="H715" s="27">
        <f>Tabela4[[#This Row],[1º ano - APLICADOR LP]]</f>
        <v>0</v>
      </c>
      <c r="I715" s="25">
        <f t="shared" si="345"/>
        <v>0</v>
      </c>
      <c r="J715" s="25">
        <f t="shared" si="346"/>
        <v>0</v>
      </c>
      <c r="K715" s="27">
        <f t="shared" si="347"/>
        <v>0</v>
      </c>
      <c r="L715" s="27">
        <f t="shared" si="348"/>
        <v>0</v>
      </c>
      <c r="M715" s="25">
        <f t="shared" si="349"/>
        <v>0</v>
      </c>
      <c r="N715" s="25">
        <f t="shared" si="350"/>
        <v>0</v>
      </c>
      <c r="O715" s="27">
        <f t="shared" si="351"/>
        <v>0</v>
      </c>
      <c r="P715" s="27">
        <f t="shared" si="352"/>
        <v>0</v>
      </c>
      <c r="Q715" s="25">
        <f t="shared" si="353"/>
        <v>0</v>
      </c>
      <c r="R715" s="25">
        <f t="shared" si="354"/>
        <v>0</v>
      </c>
      <c r="S715" s="25">
        <f t="shared" si="355"/>
        <v>0</v>
      </c>
      <c r="T715" s="25">
        <f t="shared" si="356"/>
        <v>0</v>
      </c>
      <c r="U715" s="25">
        <f t="shared" si="357"/>
        <v>77</v>
      </c>
      <c r="V715" s="25">
        <f t="shared" si="358"/>
        <v>77</v>
      </c>
      <c r="W715" s="25">
        <f t="shared" si="359"/>
        <v>44</v>
      </c>
      <c r="X715" s="25">
        <f t="shared" si="360"/>
        <v>44</v>
      </c>
      <c r="Y715" s="25">
        <f t="shared" si="361"/>
        <v>85</v>
      </c>
      <c r="Z715" s="25">
        <f t="shared" si="362"/>
        <v>85</v>
      </c>
      <c r="AA715" s="25">
        <f t="shared" si="363"/>
        <v>86</v>
      </c>
      <c r="AB715" s="25">
        <f t="shared" si="364"/>
        <v>86</v>
      </c>
      <c r="AC715" s="25">
        <f t="shared" si="365"/>
        <v>0</v>
      </c>
      <c r="AD715" s="25">
        <f t="shared" si="366"/>
        <v>0</v>
      </c>
      <c r="AE715" s="25">
        <f t="shared" si="367"/>
        <v>0</v>
      </c>
      <c r="AF715" s="27">
        <f t="shared" si="368"/>
        <v>0</v>
      </c>
      <c r="AG715" s="27">
        <f t="shared" si="369"/>
        <v>0</v>
      </c>
      <c r="AH715" s="27">
        <f t="shared" si="370"/>
        <v>0</v>
      </c>
      <c r="AI715" s="27">
        <f t="shared" si="371"/>
        <v>0</v>
      </c>
      <c r="AJ715" s="27">
        <f t="shared" si="372"/>
        <v>0</v>
      </c>
      <c r="AK715" s="26">
        <f>SUM(Tabela4[[#This Row],[1º ano  LP]:[Questionário Contextual Estudante]])</f>
        <v>584</v>
      </c>
      <c r="AM715">
        <f>IFERROR(IF(VLOOKUP(Tabela4[[#This Row],[Designação]],BW:BX,2,0)="SIM",SUM(AR715:AU715)+(4*(SUM(BH715:BK715))),0),0)</f>
        <v>0</v>
      </c>
      <c r="AN715">
        <f>IFERROR(IF(VLOOKUP(Tabela4[[#This Row],[Designação]],BW:BX,2,0)="SIM",SUM(AV715:BC715)+(4*(SUM(BL715:BS715))),0),0)</f>
        <v>0</v>
      </c>
      <c r="AO715">
        <f>IFERROR(VLOOKUP(Tabela4[[#This Row],[Designação]],BW:BX,2,0),0)</f>
        <v>0</v>
      </c>
      <c r="AP715" t="str">
        <f>IF(Tabela4[[#This Row],[Designação]]=AQ715,"SIM","NÃO")</f>
        <v>SIM</v>
      </c>
      <c r="AQ715" s="38">
        <v>833018</v>
      </c>
      <c r="AW715">
        <v>69</v>
      </c>
      <c r="AX715">
        <v>40</v>
      </c>
      <c r="AY715">
        <v>77</v>
      </c>
      <c r="AZ715">
        <v>78</v>
      </c>
      <c r="BD715">
        <v>264</v>
      </c>
      <c r="BF715" t="str">
        <f t="shared" si="373"/>
        <v>sim</v>
      </c>
      <c r="BG715" s="38">
        <v>833018</v>
      </c>
      <c r="BM715">
        <v>2</v>
      </c>
      <c r="BN715">
        <v>1</v>
      </c>
      <c r="BO715">
        <v>2</v>
      </c>
      <c r="BP715">
        <v>2</v>
      </c>
      <c r="BT715">
        <v>7</v>
      </c>
    </row>
    <row r="716" spans="2:72" x14ac:dyDescent="0.25">
      <c r="B716" s="22">
        <v>8</v>
      </c>
      <c r="C716" s="23">
        <v>833019</v>
      </c>
      <c r="D716" s="24" t="s">
        <v>749</v>
      </c>
      <c r="E716" s="25">
        <f t="shared" si="343"/>
        <v>0</v>
      </c>
      <c r="F716" s="25">
        <f>Tabela4[[#This Row],[1º ano  LP]]</f>
        <v>0</v>
      </c>
      <c r="G716" s="27">
        <f t="shared" si="344"/>
        <v>0</v>
      </c>
      <c r="H716" s="27">
        <f>Tabela4[[#This Row],[1º ano - APLICADOR LP]]</f>
        <v>0</v>
      </c>
      <c r="I716" s="25">
        <f t="shared" si="345"/>
        <v>0</v>
      </c>
      <c r="J716" s="25">
        <f t="shared" si="346"/>
        <v>0</v>
      </c>
      <c r="K716" s="27">
        <f t="shared" si="347"/>
        <v>0</v>
      </c>
      <c r="L716" s="27">
        <f t="shared" si="348"/>
        <v>0</v>
      </c>
      <c r="M716" s="25">
        <f t="shared" si="349"/>
        <v>0</v>
      </c>
      <c r="N716" s="25">
        <f t="shared" si="350"/>
        <v>0</v>
      </c>
      <c r="O716" s="27">
        <f t="shared" si="351"/>
        <v>0</v>
      </c>
      <c r="P716" s="27">
        <f t="shared" si="352"/>
        <v>0</v>
      </c>
      <c r="Q716" s="25">
        <f t="shared" si="353"/>
        <v>0</v>
      </c>
      <c r="R716" s="25">
        <f t="shared" si="354"/>
        <v>0</v>
      </c>
      <c r="S716" s="25">
        <f t="shared" si="355"/>
        <v>0</v>
      </c>
      <c r="T716" s="25">
        <f t="shared" si="356"/>
        <v>0</v>
      </c>
      <c r="U716" s="25">
        <f t="shared" si="357"/>
        <v>79</v>
      </c>
      <c r="V716" s="25">
        <f t="shared" si="358"/>
        <v>79</v>
      </c>
      <c r="W716" s="25">
        <f t="shared" si="359"/>
        <v>84</v>
      </c>
      <c r="X716" s="25">
        <f t="shared" si="360"/>
        <v>84</v>
      </c>
      <c r="Y716" s="25">
        <f t="shared" si="361"/>
        <v>82</v>
      </c>
      <c r="Z716" s="25">
        <f t="shared" si="362"/>
        <v>82</v>
      </c>
      <c r="AA716" s="25">
        <f t="shared" si="363"/>
        <v>75</v>
      </c>
      <c r="AB716" s="25">
        <f t="shared" si="364"/>
        <v>75</v>
      </c>
      <c r="AC716" s="25">
        <f t="shared" si="365"/>
        <v>0</v>
      </c>
      <c r="AD716" s="25">
        <f t="shared" si="366"/>
        <v>0</v>
      </c>
      <c r="AE716" s="25">
        <f t="shared" si="367"/>
        <v>0</v>
      </c>
      <c r="AF716" s="27">
        <f t="shared" si="368"/>
        <v>0</v>
      </c>
      <c r="AG716" s="27">
        <f t="shared" si="369"/>
        <v>0</v>
      </c>
      <c r="AH716" s="27">
        <f t="shared" si="370"/>
        <v>0</v>
      </c>
      <c r="AI716" s="27">
        <f t="shared" si="371"/>
        <v>0</v>
      </c>
      <c r="AJ716" s="27">
        <f t="shared" si="372"/>
        <v>0</v>
      </c>
      <c r="AK716" s="26">
        <f>SUM(Tabela4[[#This Row],[1º ano  LP]:[Questionário Contextual Estudante]])</f>
        <v>640</v>
      </c>
      <c r="AM716">
        <f>IFERROR(IF(VLOOKUP(Tabela4[[#This Row],[Designação]],BW:BX,2,0)="SIM",SUM(AR716:AU716)+(4*(SUM(BH716:BK716))),0),0)</f>
        <v>0</v>
      </c>
      <c r="AN716">
        <f>IFERROR(IF(VLOOKUP(Tabela4[[#This Row],[Designação]],BW:BX,2,0)="SIM",SUM(AV716:BC716)+(4*(SUM(BL716:BS716))),0),0)</f>
        <v>0</v>
      </c>
      <c r="AO716">
        <f>IFERROR(VLOOKUP(Tabela4[[#This Row],[Designação]],BW:BX,2,0),0)</f>
        <v>0</v>
      </c>
      <c r="AP716" t="str">
        <f>IF(Tabela4[[#This Row],[Designação]]=AQ716,"SIM","NÃO")</f>
        <v>SIM</v>
      </c>
      <c r="AQ716" s="38">
        <v>833019</v>
      </c>
      <c r="AW716">
        <v>71</v>
      </c>
      <c r="AX716">
        <v>76</v>
      </c>
      <c r="AY716">
        <v>74</v>
      </c>
      <c r="AZ716">
        <v>67</v>
      </c>
      <c r="BD716">
        <v>288</v>
      </c>
      <c r="BF716" t="str">
        <f t="shared" si="373"/>
        <v>sim</v>
      </c>
      <c r="BG716" s="38">
        <v>833019</v>
      </c>
      <c r="BM716">
        <v>2</v>
      </c>
      <c r="BN716">
        <v>2</v>
      </c>
      <c r="BO716">
        <v>2</v>
      </c>
      <c r="BP716">
        <v>2</v>
      </c>
      <c r="BT716">
        <v>8</v>
      </c>
    </row>
    <row r="717" spans="2:72" x14ac:dyDescent="0.25">
      <c r="B717" s="22">
        <v>8</v>
      </c>
      <c r="C717" s="23">
        <v>833020</v>
      </c>
      <c r="D717" s="24" t="s">
        <v>750</v>
      </c>
      <c r="E717" s="25">
        <f t="shared" si="343"/>
        <v>84</v>
      </c>
      <c r="F717" s="25">
        <f>Tabela4[[#This Row],[1º ano  LP]]</f>
        <v>84</v>
      </c>
      <c r="G717" s="27">
        <f t="shared" si="344"/>
        <v>6</v>
      </c>
      <c r="H717" s="27">
        <f>Tabela4[[#This Row],[1º ano - APLICADOR LP]]</f>
        <v>6</v>
      </c>
      <c r="I717" s="25">
        <f t="shared" si="345"/>
        <v>103</v>
      </c>
      <c r="J717" s="25">
        <f t="shared" si="346"/>
        <v>103</v>
      </c>
      <c r="K717" s="27">
        <f t="shared" si="347"/>
        <v>6</v>
      </c>
      <c r="L717" s="27">
        <f t="shared" si="348"/>
        <v>6</v>
      </c>
      <c r="M717" s="25">
        <f t="shared" si="349"/>
        <v>133</v>
      </c>
      <c r="N717" s="25">
        <f t="shared" si="350"/>
        <v>133</v>
      </c>
      <c r="O717" s="27">
        <f t="shared" si="351"/>
        <v>8</v>
      </c>
      <c r="P717" s="27">
        <f t="shared" si="352"/>
        <v>8</v>
      </c>
      <c r="Q717" s="25">
        <f t="shared" si="353"/>
        <v>87</v>
      </c>
      <c r="R717" s="25">
        <f t="shared" si="354"/>
        <v>87</v>
      </c>
      <c r="S717" s="25">
        <f t="shared" si="355"/>
        <v>99</v>
      </c>
      <c r="T717" s="25">
        <f t="shared" si="356"/>
        <v>99</v>
      </c>
      <c r="U717" s="25">
        <f t="shared" si="357"/>
        <v>0</v>
      </c>
      <c r="V717" s="25">
        <f t="shared" si="358"/>
        <v>0</v>
      </c>
      <c r="W717" s="25">
        <f t="shared" si="359"/>
        <v>0</v>
      </c>
      <c r="X717" s="25">
        <f t="shared" si="360"/>
        <v>0</v>
      </c>
      <c r="Y717" s="25">
        <f t="shared" si="361"/>
        <v>0</v>
      </c>
      <c r="Z717" s="25">
        <f t="shared" si="362"/>
        <v>0</v>
      </c>
      <c r="AA717" s="25">
        <f t="shared" si="363"/>
        <v>0</v>
      </c>
      <c r="AB717" s="25">
        <f t="shared" si="364"/>
        <v>0</v>
      </c>
      <c r="AC717" s="25">
        <f t="shared" si="365"/>
        <v>0</v>
      </c>
      <c r="AD717" s="25">
        <f t="shared" si="366"/>
        <v>0</v>
      </c>
      <c r="AE717" s="25">
        <f t="shared" si="367"/>
        <v>0</v>
      </c>
      <c r="AF717" s="27">
        <f t="shared" si="368"/>
        <v>0</v>
      </c>
      <c r="AG717" s="27">
        <f t="shared" si="369"/>
        <v>0</v>
      </c>
      <c r="AH717" s="27">
        <f t="shared" si="370"/>
        <v>0</v>
      </c>
      <c r="AI717" s="27">
        <f t="shared" si="371"/>
        <v>0</v>
      </c>
      <c r="AJ717" s="27">
        <f t="shared" si="372"/>
        <v>0</v>
      </c>
      <c r="AK717" s="26">
        <f>SUM(Tabela4[[#This Row],[1º ano  LP]:[Questionário Contextual Estudante]])</f>
        <v>1052</v>
      </c>
      <c r="AM717">
        <f>IFERROR(IF(VLOOKUP(Tabela4[[#This Row],[Designação]],BW:BX,2,0)="SIM",SUM(AR717:AU717)+(4*(SUM(BH717:BK717))),0),0)</f>
        <v>0</v>
      </c>
      <c r="AN717">
        <f>IFERROR(IF(VLOOKUP(Tabela4[[#This Row],[Designação]],BW:BX,2,0)="SIM",SUM(AV717:BC717)+(4*(SUM(BL717:BS717))),0),0)</f>
        <v>0</v>
      </c>
      <c r="AO717">
        <f>IFERROR(VLOOKUP(Tabela4[[#This Row],[Designação]],BW:BX,2,0),0)</f>
        <v>0</v>
      </c>
      <c r="AP717" t="str">
        <f>IF(Tabela4[[#This Row],[Designação]]=AQ717,"SIM","NÃO")</f>
        <v>SIM</v>
      </c>
      <c r="AQ717" s="38">
        <v>833020</v>
      </c>
      <c r="AR717">
        <v>72</v>
      </c>
      <c r="AS717">
        <v>91</v>
      </c>
      <c r="AT717">
        <v>117</v>
      </c>
      <c r="AU717">
        <v>75</v>
      </c>
      <c r="AV717">
        <v>87</v>
      </c>
      <c r="BD717">
        <v>442</v>
      </c>
      <c r="BF717" t="str">
        <f t="shared" si="373"/>
        <v>sim</v>
      </c>
      <c r="BG717" s="38">
        <v>833020</v>
      </c>
      <c r="BH717">
        <v>3</v>
      </c>
      <c r="BI717">
        <v>3</v>
      </c>
      <c r="BJ717">
        <v>4</v>
      </c>
      <c r="BK717">
        <v>3</v>
      </c>
      <c r="BL717">
        <v>3</v>
      </c>
      <c r="BT717">
        <v>16</v>
      </c>
    </row>
    <row r="718" spans="2:72" x14ac:dyDescent="0.25">
      <c r="B718" s="22">
        <v>8</v>
      </c>
      <c r="C718" s="23">
        <v>833021</v>
      </c>
      <c r="D718" s="24" t="s">
        <v>751</v>
      </c>
      <c r="E718" s="25">
        <f t="shared" si="343"/>
        <v>45</v>
      </c>
      <c r="F718" s="25">
        <f>Tabela4[[#This Row],[1º ano  LP]]</f>
        <v>45</v>
      </c>
      <c r="G718" s="27">
        <f t="shared" si="344"/>
        <v>4</v>
      </c>
      <c r="H718" s="27">
        <f>Tabela4[[#This Row],[1º ano - APLICADOR LP]]</f>
        <v>4</v>
      </c>
      <c r="I718" s="25">
        <f t="shared" si="345"/>
        <v>59</v>
      </c>
      <c r="J718" s="25">
        <f t="shared" si="346"/>
        <v>59</v>
      </c>
      <c r="K718" s="27">
        <f t="shared" si="347"/>
        <v>4</v>
      </c>
      <c r="L718" s="27">
        <f t="shared" si="348"/>
        <v>4</v>
      </c>
      <c r="M718" s="25">
        <f t="shared" si="349"/>
        <v>64</v>
      </c>
      <c r="N718" s="25">
        <f t="shared" si="350"/>
        <v>64</v>
      </c>
      <c r="O718" s="27">
        <f t="shared" si="351"/>
        <v>4</v>
      </c>
      <c r="P718" s="27">
        <f t="shared" si="352"/>
        <v>4</v>
      </c>
      <c r="Q718" s="25">
        <f t="shared" si="353"/>
        <v>66</v>
      </c>
      <c r="R718" s="25">
        <f t="shared" si="354"/>
        <v>66</v>
      </c>
      <c r="S718" s="25">
        <f t="shared" si="355"/>
        <v>65</v>
      </c>
      <c r="T718" s="25">
        <f t="shared" si="356"/>
        <v>65</v>
      </c>
      <c r="U718" s="25">
        <f t="shared" si="357"/>
        <v>0</v>
      </c>
      <c r="V718" s="25">
        <f t="shared" si="358"/>
        <v>0</v>
      </c>
      <c r="W718" s="25">
        <f t="shared" si="359"/>
        <v>0</v>
      </c>
      <c r="X718" s="25">
        <f t="shared" si="360"/>
        <v>0</v>
      </c>
      <c r="Y718" s="25">
        <f t="shared" si="361"/>
        <v>0</v>
      </c>
      <c r="Z718" s="25">
        <f t="shared" si="362"/>
        <v>0</v>
      </c>
      <c r="AA718" s="25">
        <f t="shared" si="363"/>
        <v>0</v>
      </c>
      <c r="AB718" s="25">
        <f t="shared" si="364"/>
        <v>0</v>
      </c>
      <c r="AC718" s="25">
        <f t="shared" si="365"/>
        <v>0</v>
      </c>
      <c r="AD718" s="25">
        <f t="shared" si="366"/>
        <v>0</v>
      </c>
      <c r="AE718" s="25">
        <f t="shared" si="367"/>
        <v>0</v>
      </c>
      <c r="AF718" s="27">
        <f t="shared" si="368"/>
        <v>0</v>
      </c>
      <c r="AG718" s="27">
        <f t="shared" si="369"/>
        <v>0</v>
      </c>
      <c r="AH718" s="27">
        <f t="shared" si="370"/>
        <v>0</v>
      </c>
      <c r="AI718" s="27">
        <f t="shared" si="371"/>
        <v>234</v>
      </c>
      <c r="AJ718" s="27">
        <f t="shared" si="372"/>
        <v>65</v>
      </c>
      <c r="AK718" s="26">
        <f>SUM(Tabela4[[#This Row],[1º ano  LP]:[Questionário Contextual Estudante]])</f>
        <v>921</v>
      </c>
      <c r="AM718">
        <f>IFERROR(IF(VLOOKUP(Tabela4[[#This Row],[Designação]],BW:BX,2,0)="SIM",SUM(AR718:AU718)+(4*(SUM(BH718:BK718))),0),0)</f>
        <v>234</v>
      </c>
      <c r="AN718">
        <f>IFERROR(IF(VLOOKUP(Tabela4[[#This Row],[Designação]],BW:BX,2,0)="SIM",SUM(AV718:BC718)+(4*(SUM(BL718:BS718))),0),0)</f>
        <v>65</v>
      </c>
      <c r="AO718" t="str">
        <f>IFERROR(VLOOKUP(Tabela4[[#This Row],[Designação]],BW:BX,2,0),0)</f>
        <v>SIM</v>
      </c>
      <c r="AP718" t="str">
        <f>IF(Tabela4[[#This Row],[Designação]]=AQ718,"SIM","NÃO")</f>
        <v>SIM</v>
      </c>
      <c r="AQ718" s="38">
        <v>833021</v>
      </c>
      <c r="AR718">
        <v>37</v>
      </c>
      <c r="AS718">
        <v>51</v>
      </c>
      <c r="AT718">
        <v>56</v>
      </c>
      <c r="AU718">
        <v>58</v>
      </c>
      <c r="AV718">
        <v>57</v>
      </c>
      <c r="BD718">
        <v>259</v>
      </c>
      <c r="BF718" t="str">
        <f t="shared" si="373"/>
        <v>sim</v>
      </c>
      <c r="BG718" s="38">
        <v>833021</v>
      </c>
      <c r="BH718">
        <v>2</v>
      </c>
      <c r="BI718">
        <v>2</v>
      </c>
      <c r="BJ718">
        <v>2</v>
      </c>
      <c r="BK718">
        <v>2</v>
      </c>
      <c r="BL718">
        <v>2</v>
      </c>
      <c r="BT718">
        <v>10</v>
      </c>
    </row>
    <row r="719" spans="2:72" x14ac:dyDescent="0.25">
      <c r="B719" s="22">
        <v>8</v>
      </c>
      <c r="C719" s="23">
        <v>833022</v>
      </c>
      <c r="D719" s="24" t="s">
        <v>752</v>
      </c>
      <c r="E719" s="25">
        <f t="shared" si="343"/>
        <v>0</v>
      </c>
      <c r="F719" s="25">
        <f>Tabela4[[#This Row],[1º ano  LP]]</f>
        <v>0</v>
      </c>
      <c r="G719" s="27">
        <f t="shared" si="344"/>
        <v>0</v>
      </c>
      <c r="H719" s="27">
        <f>Tabela4[[#This Row],[1º ano - APLICADOR LP]]</f>
        <v>0</v>
      </c>
      <c r="I719" s="25">
        <f t="shared" si="345"/>
        <v>0</v>
      </c>
      <c r="J719" s="25">
        <f t="shared" si="346"/>
        <v>0</v>
      </c>
      <c r="K719" s="27">
        <f t="shared" si="347"/>
        <v>0</v>
      </c>
      <c r="L719" s="27">
        <f t="shared" si="348"/>
        <v>0</v>
      </c>
      <c r="M719" s="25">
        <f t="shared" si="349"/>
        <v>0</v>
      </c>
      <c r="N719" s="25">
        <f t="shared" si="350"/>
        <v>0</v>
      </c>
      <c r="O719" s="27">
        <f t="shared" si="351"/>
        <v>0</v>
      </c>
      <c r="P719" s="27">
        <f t="shared" si="352"/>
        <v>0</v>
      </c>
      <c r="Q719" s="25">
        <f t="shared" si="353"/>
        <v>0</v>
      </c>
      <c r="R719" s="25">
        <f t="shared" si="354"/>
        <v>0</v>
      </c>
      <c r="S719" s="25">
        <f t="shared" si="355"/>
        <v>0</v>
      </c>
      <c r="T719" s="25">
        <f t="shared" si="356"/>
        <v>0</v>
      </c>
      <c r="U719" s="25">
        <f t="shared" si="357"/>
        <v>118</v>
      </c>
      <c r="V719" s="25">
        <f t="shared" si="358"/>
        <v>118</v>
      </c>
      <c r="W719" s="25">
        <f t="shared" si="359"/>
        <v>126</v>
      </c>
      <c r="X719" s="25">
        <f t="shared" si="360"/>
        <v>126</v>
      </c>
      <c r="Y719" s="25">
        <f t="shared" si="361"/>
        <v>124</v>
      </c>
      <c r="Z719" s="25">
        <f t="shared" si="362"/>
        <v>124</v>
      </c>
      <c r="AA719" s="25">
        <f t="shared" si="363"/>
        <v>127</v>
      </c>
      <c r="AB719" s="25">
        <f t="shared" si="364"/>
        <v>127</v>
      </c>
      <c r="AC719" s="25">
        <f t="shared" si="365"/>
        <v>0</v>
      </c>
      <c r="AD719" s="25">
        <f t="shared" si="366"/>
        <v>0</v>
      </c>
      <c r="AE719" s="25">
        <f t="shared" si="367"/>
        <v>0</v>
      </c>
      <c r="AF719" s="27">
        <f t="shared" si="368"/>
        <v>0</v>
      </c>
      <c r="AG719" s="27">
        <f t="shared" si="369"/>
        <v>0</v>
      </c>
      <c r="AH719" s="27">
        <f t="shared" si="370"/>
        <v>0</v>
      </c>
      <c r="AI719" s="27">
        <f t="shared" si="371"/>
        <v>0</v>
      </c>
      <c r="AJ719" s="27">
        <f t="shared" si="372"/>
        <v>0</v>
      </c>
      <c r="AK719" s="26">
        <f>SUM(Tabela4[[#This Row],[1º ano  LP]:[Questionário Contextual Estudante]])</f>
        <v>990</v>
      </c>
      <c r="AM719">
        <f>IFERROR(IF(VLOOKUP(Tabela4[[#This Row],[Designação]],BW:BX,2,0)="SIM",SUM(AR719:AU719)+(4*(SUM(BH719:BK719))),0),0)</f>
        <v>0</v>
      </c>
      <c r="AN719">
        <f>IFERROR(IF(VLOOKUP(Tabela4[[#This Row],[Designação]],BW:BX,2,0)="SIM",SUM(AV719:BC719)+(4*(SUM(BL719:BS719))),0),0)</f>
        <v>0</v>
      </c>
      <c r="AO719">
        <f>IFERROR(VLOOKUP(Tabela4[[#This Row],[Designação]],BW:BX,2,0),0)</f>
        <v>0</v>
      </c>
      <c r="AP719" t="str">
        <f>IF(Tabela4[[#This Row],[Designação]]=AQ719,"SIM","NÃO")</f>
        <v>SIM</v>
      </c>
      <c r="AQ719" s="38">
        <v>833022</v>
      </c>
      <c r="AW719">
        <v>106</v>
      </c>
      <c r="AX719">
        <v>114</v>
      </c>
      <c r="AY719">
        <v>112</v>
      </c>
      <c r="AZ719">
        <v>115</v>
      </c>
      <c r="BD719">
        <v>447</v>
      </c>
      <c r="BF719" t="str">
        <f t="shared" si="373"/>
        <v>sim</v>
      </c>
      <c r="BG719" s="38">
        <v>833022</v>
      </c>
      <c r="BM719">
        <v>3</v>
      </c>
      <c r="BN719">
        <v>3</v>
      </c>
      <c r="BO719">
        <v>3</v>
      </c>
      <c r="BP719">
        <v>3</v>
      </c>
      <c r="BT719">
        <v>12</v>
      </c>
    </row>
    <row r="720" spans="2:72" x14ac:dyDescent="0.25">
      <c r="B720" s="22">
        <v>8</v>
      </c>
      <c r="C720" s="23">
        <v>833023</v>
      </c>
      <c r="D720" s="24" t="s">
        <v>753</v>
      </c>
      <c r="E720" s="25">
        <f t="shared" si="343"/>
        <v>53</v>
      </c>
      <c r="F720" s="25">
        <f>Tabela4[[#This Row],[1º ano  LP]]</f>
        <v>53</v>
      </c>
      <c r="G720" s="27">
        <f t="shared" si="344"/>
        <v>4</v>
      </c>
      <c r="H720" s="27">
        <f>Tabela4[[#This Row],[1º ano - APLICADOR LP]]</f>
        <v>4</v>
      </c>
      <c r="I720" s="25">
        <f t="shared" si="345"/>
        <v>62</v>
      </c>
      <c r="J720" s="25">
        <f t="shared" si="346"/>
        <v>62</v>
      </c>
      <c r="K720" s="27">
        <f t="shared" si="347"/>
        <v>4</v>
      </c>
      <c r="L720" s="27">
        <f t="shared" si="348"/>
        <v>4</v>
      </c>
      <c r="M720" s="25">
        <f t="shared" si="349"/>
        <v>97</v>
      </c>
      <c r="N720" s="25">
        <f t="shared" si="350"/>
        <v>97</v>
      </c>
      <c r="O720" s="27">
        <f t="shared" si="351"/>
        <v>6</v>
      </c>
      <c r="P720" s="27">
        <f t="shared" si="352"/>
        <v>6</v>
      </c>
      <c r="Q720" s="25">
        <f t="shared" si="353"/>
        <v>64</v>
      </c>
      <c r="R720" s="25">
        <f t="shared" si="354"/>
        <v>64</v>
      </c>
      <c r="S720" s="25">
        <f t="shared" si="355"/>
        <v>37</v>
      </c>
      <c r="T720" s="25">
        <f t="shared" si="356"/>
        <v>37</v>
      </c>
      <c r="U720" s="25">
        <f t="shared" si="357"/>
        <v>0</v>
      </c>
      <c r="V720" s="25">
        <f t="shared" si="358"/>
        <v>0</v>
      </c>
      <c r="W720" s="25">
        <f t="shared" si="359"/>
        <v>0</v>
      </c>
      <c r="X720" s="25">
        <f t="shared" si="360"/>
        <v>0</v>
      </c>
      <c r="Y720" s="25">
        <f t="shared" si="361"/>
        <v>0</v>
      </c>
      <c r="Z720" s="25">
        <f t="shared" si="362"/>
        <v>0</v>
      </c>
      <c r="AA720" s="25">
        <f t="shared" si="363"/>
        <v>0</v>
      </c>
      <c r="AB720" s="25">
        <f t="shared" si="364"/>
        <v>0</v>
      </c>
      <c r="AC720" s="25">
        <f t="shared" si="365"/>
        <v>0</v>
      </c>
      <c r="AD720" s="25">
        <f t="shared" si="366"/>
        <v>0</v>
      </c>
      <c r="AE720" s="25">
        <f t="shared" si="367"/>
        <v>0</v>
      </c>
      <c r="AF720" s="27">
        <f t="shared" si="368"/>
        <v>0</v>
      </c>
      <c r="AG720" s="27">
        <f t="shared" si="369"/>
        <v>0</v>
      </c>
      <c r="AH720" s="27">
        <f t="shared" si="370"/>
        <v>0</v>
      </c>
      <c r="AI720" s="27">
        <f t="shared" si="371"/>
        <v>0</v>
      </c>
      <c r="AJ720" s="27">
        <f t="shared" si="372"/>
        <v>0</v>
      </c>
      <c r="AK720" s="26">
        <f>SUM(Tabela4[[#This Row],[1º ano  LP]:[Questionário Contextual Estudante]])</f>
        <v>654</v>
      </c>
      <c r="AM720">
        <f>IFERROR(IF(VLOOKUP(Tabela4[[#This Row],[Designação]],BW:BX,2,0)="SIM",SUM(AR720:AU720)+(4*(SUM(BH720:BK720))),0),0)</f>
        <v>0</v>
      </c>
      <c r="AN720">
        <f>IFERROR(IF(VLOOKUP(Tabela4[[#This Row],[Designação]],BW:BX,2,0)="SIM",SUM(AV720:BC720)+(4*(SUM(BL720:BS720))),0),0)</f>
        <v>0</v>
      </c>
      <c r="AO720">
        <f>IFERROR(VLOOKUP(Tabela4[[#This Row],[Designação]],BW:BX,2,0),0)</f>
        <v>0</v>
      </c>
      <c r="AP720" t="str">
        <f>IF(Tabela4[[#This Row],[Designação]]=AQ720,"SIM","NÃO")</f>
        <v>SIM</v>
      </c>
      <c r="AQ720" s="38">
        <v>833023</v>
      </c>
      <c r="AR720">
        <v>45</v>
      </c>
      <c r="AS720">
        <v>54</v>
      </c>
      <c r="AT720">
        <v>85</v>
      </c>
      <c r="AU720">
        <v>56</v>
      </c>
      <c r="AV720">
        <v>33</v>
      </c>
      <c r="BD720">
        <v>273</v>
      </c>
      <c r="BF720" t="str">
        <f t="shared" si="373"/>
        <v>sim</v>
      </c>
      <c r="BG720" s="38">
        <v>833023</v>
      </c>
      <c r="BH720">
        <v>2</v>
      </c>
      <c r="BI720">
        <v>2</v>
      </c>
      <c r="BJ720">
        <v>3</v>
      </c>
      <c r="BK720">
        <v>2</v>
      </c>
      <c r="BL720">
        <v>1</v>
      </c>
      <c r="BT720">
        <v>10</v>
      </c>
    </row>
    <row r="721" spans="2:72" x14ac:dyDescent="0.25">
      <c r="B721" s="22">
        <v>8</v>
      </c>
      <c r="C721" s="23">
        <v>833024</v>
      </c>
      <c r="D721" s="24" t="s">
        <v>754</v>
      </c>
      <c r="E721" s="25">
        <f t="shared" si="343"/>
        <v>30</v>
      </c>
      <c r="F721" s="25">
        <f>Tabela4[[#This Row],[1º ano  LP]]</f>
        <v>30</v>
      </c>
      <c r="G721" s="27">
        <f t="shared" si="344"/>
        <v>2</v>
      </c>
      <c r="H721" s="27">
        <f>Tabela4[[#This Row],[1º ano - APLICADOR LP]]</f>
        <v>2</v>
      </c>
      <c r="I721" s="25">
        <f t="shared" si="345"/>
        <v>27</v>
      </c>
      <c r="J721" s="25">
        <f t="shared" si="346"/>
        <v>27</v>
      </c>
      <c r="K721" s="27">
        <f t="shared" si="347"/>
        <v>2</v>
      </c>
      <c r="L721" s="27">
        <f t="shared" si="348"/>
        <v>2</v>
      </c>
      <c r="M721" s="25">
        <f t="shared" si="349"/>
        <v>0</v>
      </c>
      <c r="N721" s="25">
        <f t="shared" si="350"/>
        <v>0</v>
      </c>
      <c r="O721" s="27">
        <f t="shared" si="351"/>
        <v>0</v>
      </c>
      <c r="P721" s="27">
        <f t="shared" si="352"/>
        <v>0</v>
      </c>
      <c r="Q721" s="25">
        <f t="shared" si="353"/>
        <v>0</v>
      </c>
      <c r="R721" s="25">
        <f t="shared" si="354"/>
        <v>0</v>
      </c>
      <c r="S721" s="25">
        <f t="shared" si="355"/>
        <v>0</v>
      </c>
      <c r="T721" s="25">
        <f t="shared" si="356"/>
        <v>0</v>
      </c>
      <c r="U721" s="25">
        <f t="shared" si="357"/>
        <v>41</v>
      </c>
      <c r="V721" s="25">
        <f t="shared" si="358"/>
        <v>41</v>
      </c>
      <c r="W721" s="25">
        <f t="shared" si="359"/>
        <v>38</v>
      </c>
      <c r="X721" s="25">
        <f t="shared" si="360"/>
        <v>38</v>
      </c>
      <c r="Y721" s="25">
        <f t="shared" si="361"/>
        <v>28</v>
      </c>
      <c r="Z721" s="25">
        <f t="shared" si="362"/>
        <v>28</v>
      </c>
      <c r="AA721" s="25">
        <f t="shared" si="363"/>
        <v>35</v>
      </c>
      <c r="AB721" s="25">
        <f t="shared" si="364"/>
        <v>35</v>
      </c>
      <c r="AC721" s="25">
        <f t="shared" si="365"/>
        <v>0</v>
      </c>
      <c r="AD721" s="25">
        <f t="shared" si="366"/>
        <v>0</v>
      </c>
      <c r="AE721" s="25">
        <f t="shared" si="367"/>
        <v>23</v>
      </c>
      <c r="AF721" s="27">
        <f t="shared" si="368"/>
        <v>23</v>
      </c>
      <c r="AG721" s="27">
        <f t="shared" si="369"/>
        <v>0</v>
      </c>
      <c r="AH721" s="27">
        <f t="shared" si="370"/>
        <v>0</v>
      </c>
      <c r="AI721" s="27">
        <f t="shared" si="371"/>
        <v>0</v>
      </c>
      <c r="AJ721" s="27">
        <f t="shared" si="372"/>
        <v>0</v>
      </c>
      <c r="AK721" s="26">
        <f>SUM(Tabela4[[#This Row],[1º ano  LP]:[Questionário Contextual Estudante]])</f>
        <v>452</v>
      </c>
      <c r="AM721">
        <f>IFERROR(IF(VLOOKUP(Tabela4[[#This Row],[Designação]],BW:BX,2,0)="SIM",SUM(AR721:AU721)+(4*(SUM(BH721:BK721))),0),0)</f>
        <v>0</v>
      </c>
      <c r="AN721">
        <f>IFERROR(IF(VLOOKUP(Tabela4[[#This Row],[Designação]],BW:BX,2,0)="SIM",SUM(AV721:BC721)+(4*(SUM(BL721:BS721))),0),0)</f>
        <v>0</v>
      </c>
      <c r="AO721">
        <f>IFERROR(VLOOKUP(Tabela4[[#This Row],[Designação]],BW:BX,2,0),0)</f>
        <v>0</v>
      </c>
      <c r="AP721" t="str">
        <f>IF(Tabela4[[#This Row],[Designação]]=AQ721,"SIM","NÃO")</f>
        <v>SIM</v>
      </c>
      <c r="AQ721" s="38">
        <v>833024</v>
      </c>
      <c r="AR721">
        <v>26</v>
      </c>
      <c r="AS721">
        <v>23</v>
      </c>
      <c r="AW721">
        <v>37</v>
      </c>
      <c r="AX721">
        <v>34</v>
      </c>
      <c r="AY721">
        <v>24</v>
      </c>
      <c r="AZ721">
        <v>31</v>
      </c>
      <c r="BB721">
        <v>19</v>
      </c>
      <c r="BD721">
        <v>194</v>
      </c>
      <c r="BF721" t="str">
        <f t="shared" si="373"/>
        <v>sim</v>
      </c>
      <c r="BG721" s="38">
        <v>833024</v>
      </c>
      <c r="BH721">
        <v>1</v>
      </c>
      <c r="BI721">
        <v>1</v>
      </c>
      <c r="BM721">
        <v>1</v>
      </c>
      <c r="BN721">
        <v>1</v>
      </c>
      <c r="BO721">
        <v>1</v>
      </c>
      <c r="BP721">
        <v>1</v>
      </c>
      <c r="BR721">
        <v>1</v>
      </c>
      <c r="BT721">
        <v>7</v>
      </c>
    </row>
    <row r="722" spans="2:72" x14ac:dyDescent="0.25">
      <c r="B722" s="22">
        <v>8</v>
      </c>
      <c r="C722" s="23">
        <v>833025</v>
      </c>
      <c r="D722" s="24" t="s">
        <v>755</v>
      </c>
      <c r="E722" s="25">
        <f t="shared" si="343"/>
        <v>0</v>
      </c>
      <c r="F722" s="25">
        <f>Tabela4[[#This Row],[1º ano  LP]]</f>
        <v>0</v>
      </c>
      <c r="G722" s="27">
        <f t="shared" si="344"/>
        <v>0</v>
      </c>
      <c r="H722" s="27">
        <f>Tabela4[[#This Row],[1º ano - APLICADOR LP]]</f>
        <v>0</v>
      </c>
      <c r="I722" s="25">
        <f t="shared" si="345"/>
        <v>0</v>
      </c>
      <c r="J722" s="25">
        <f t="shared" si="346"/>
        <v>0</v>
      </c>
      <c r="K722" s="27">
        <f t="shared" si="347"/>
        <v>0</v>
      </c>
      <c r="L722" s="27">
        <f t="shared" si="348"/>
        <v>0</v>
      </c>
      <c r="M722" s="25">
        <f t="shared" si="349"/>
        <v>0</v>
      </c>
      <c r="N722" s="25">
        <f t="shared" si="350"/>
        <v>0</v>
      </c>
      <c r="O722" s="27">
        <f t="shared" si="351"/>
        <v>0</v>
      </c>
      <c r="P722" s="27">
        <f t="shared" si="352"/>
        <v>0</v>
      </c>
      <c r="Q722" s="25">
        <f t="shared" si="353"/>
        <v>0</v>
      </c>
      <c r="R722" s="25">
        <f t="shared" si="354"/>
        <v>0</v>
      </c>
      <c r="S722" s="25">
        <f t="shared" si="355"/>
        <v>0</v>
      </c>
      <c r="T722" s="25">
        <f t="shared" si="356"/>
        <v>0</v>
      </c>
      <c r="U722" s="25">
        <f t="shared" si="357"/>
        <v>63</v>
      </c>
      <c r="V722" s="25">
        <f t="shared" si="358"/>
        <v>63</v>
      </c>
      <c r="W722" s="25">
        <f t="shared" si="359"/>
        <v>76</v>
      </c>
      <c r="X722" s="25">
        <f t="shared" si="360"/>
        <v>76</v>
      </c>
      <c r="Y722" s="25">
        <f t="shared" si="361"/>
        <v>59</v>
      </c>
      <c r="Z722" s="25">
        <f t="shared" si="362"/>
        <v>59</v>
      </c>
      <c r="AA722" s="25">
        <f t="shared" si="363"/>
        <v>61</v>
      </c>
      <c r="AB722" s="25">
        <f t="shared" si="364"/>
        <v>61</v>
      </c>
      <c r="AC722" s="25">
        <f t="shared" si="365"/>
        <v>0</v>
      </c>
      <c r="AD722" s="25">
        <f t="shared" si="366"/>
        <v>0</v>
      </c>
      <c r="AE722" s="25">
        <f t="shared" si="367"/>
        <v>24</v>
      </c>
      <c r="AF722" s="27">
        <f t="shared" si="368"/>
        <v>24</v>
      </c>
      <c r="AG722" s="27">
        <f t="shared" si="369"/>
        <v>0</v>
      </c>
      <c r="AH722" s="27">
        <f t="shared" si="370"/>
        <v>0</v>
      </c>
      <c r="AI722" s="27">
        <f t="shared" si="371"/>
        <v>0</v>
      </c>
      <c r="AJ722" s="27">
        <f t="shared" si="372"/>
        <v>0</v>
      </c>
      <c r="AK722" s="26">
        <f>SUM(Tabela4[[#This Row],[1º ano  LP]:[Questionário Contextual Estudante]])</f>
        <v>566</v>
      </c>
      <c r="AM722">
        <f>IFERROR(IF(VLOOKUP(Tabela4[[#This Row],[Designação]],BW:BX,2,0)="SIM",SUM(AR722:AU722)+(4*(SUM(BH722:BK722))),0),0)</f>
        <v>0</v>
      </c>
      <c r="AN722">
        <f>IFERROR(IF(VLOOKUP(Tabela4[[#This Row],[Designação]],BW:BX,2,0)="SIM",SUM(AV722:BC722)+(4*(SUM(BL722:BS722))),0),0)</f>
        <v>0</v>
      </c>
      <c r="AO722">
        <f>IFERROR(VLOOKUP(Tabela4[[#This Row],[Designação]],BW:BX,2,0),0)</f>
        <v>0</v>
      </c>
      <c r="AP722" t="str">
        <f>IF(Tabela4[[#This Row],[Designação]]=AQ722,"SIM","NÃO")</f>
        <v>SIM</v>
      </c>
      <c r="AQ722" s="38">
        <v>833025</v>
      </c>
      <c r="AW722">
        <v>55</v>
      </c>
      <c r="AX722">
        <v>68</v>
      </c>
      <c r="AY722">
        <v>51</v>
      </c>
      <c r="AZ722">
        <v>53</v>
      </c>
      <c r="BB722">
        <v>20</v>
      </c>
      <c r="BD722">
        <v>247</v>
      </c>
      <c r="BF722" t="str">
        <f t="shared" si="373"/>
        <v>sim</v>
      </c>
      <c r="BG722" s="38">
        <v>833025</v>
      </c>
      <c r="BM722">
        <v>2</v>
      </c>
      <c r="BN722">
        <v>2</v>
      </c>
      <c r="BO722">
        <v>2</v>
      </c>
      <c r="BP722">
        <v>2</v>
      </c>
      <c r="BR722">
        <v>1</v>
      </c>
      <c r="BT722">
        <v>9</v>
      </c>
    </row>
    <row r="723" spans="2:72" x14ac:dyDescent="0.25">
      <c r="B723" s="22">
        <v>8</v>
      </c>
      <c r="C723" s="23">
        <v>833026</v>
      </c>
      <c r="D723" s="24" t="s">
        <v>756</v>
      </c>
      <c r="E723" s="25">
        <f t="shared" si="343"/>
        <v>0</v>
      </c>
      <c r="F723" s="25">
        <f>Tabela4[[#This Row],[1º ano  LP]]</f>
        <v>0</v>
      </c>
      <c r="G723" s="27">
        <f t="shared" si="344"/>
        <v>0</v>
      </c>
      <c r="H723" s="27">
        <f>Tabela4[[#This Row],[1º ano - APLICADOR LP]]</f>
        <v>0</v>
      </c>
      <c r="I723" s="25">
        <f t="shared" si="345"/>
        <v>0</v>
      </c>
      <c r="J723" s="25">
        <f t="shared" si="346"/>
        <v>0</v>
      </c>
      <c r="K723" s="27">
        <f t="shared" si="347"/>
        <v>0</v>
      </c>
      <c r="L723" s="27">
        <f t="shared" si="348"/>
        <v>0</v>
      </c>
      <c r="M723" s="25">
        <f t="shared" si="349"/>
        <v>0</v>
      </c>
      <c r="N723" s="25">
        <f t="shared" si="350"/>
        <v>0</v>
      </c>
      <c r="O723" s="27">
        <f t="shared" si="351"/>
        <v>0</v>
      </c>
      <c r="P723" s="27">
        <f t="shared" si="352"/>
        <v>0</v>
      </c>
      <c r="Q723" s="25">
        <f t="shared" si="353"/>
        <v>0</v>
      </c>
      <c r="R723" s="25">
        <f t="shared" si="354"/>
        <v>0</v>
      </c>
      <c r="S723" s="25">
        <f t="shared" si="355"/>
        <v>0</v>
      </c>
      <c r="T723" s="25">
        <f t="shared" si="356"/>
        <v>0</v>
      </c>
      <c r="U723" s="25">
        <f t="shared" si="357"/>
        <v>42</v>
      </c>
      <c r="V723" s="25">
        <f t="shared" si="358"/>
        <v>42</v>
      </c>
      <c r="W723" s="25">
        <f t="shared" si="359"/>
        <v>69</v>
      </c>
      <c r="X723" s="25">
        <f t="shared" si="360"/>
        <v>69</v>
      </c>
      <c r="Y723" s="25">
        <f t="shared" si="361"/>
        <v>82</v>
      </c>
      <c r="Z723" s="25">
        <f t="shared" si="362"/>
        <v>82</v>
      </c>
      <c r="AA723" s="25">
        <f t="shared" si="363"/>
        <v>73</v>
      </c>
      <c r="AB723" s="25">
        <f t="shared" si="364"/>
        <v>73</v>
      </c>
      <c r="AC723" s="25">
        <f t="shared" si="365"/>
        <v>0</v>
      </c>
      <c r="AD723" s="25">
        <f t="shared" si="366"/>
        <v>0</v>
      </c>
      <c r="AE723" s="25">
        <f t="shared" si="367"/>
        <v>0</v>
      </c>
      <c r="AF723" s="27">
        <f t="shared" si="368"/>
        <v>0</v>
      </c>
      <c r="AG723" s="27">
        <f t="shared" si="369"/>
        <v>0</v>
      </c>
      <c r="AH723" s="27">
        <f t="shared" si="370"/>
        <v>0</v>
      </c>
      <c r="AI723" s="27">
        <f t="shared" si="371"/>
        <v>0</v>
      </c>
      <c r="AJ723" s="27">
        <f t="shared" si="372"/>
        <v>0</v>
      </c>
      <c r="AK723" s="26">
        <f>SUM(Tabela4[[#This Row],[1º ano  LP]:[Questionário Contextual Estudante]])</f>
        <v>532</v>
      </c>
      <c r="AM723">
        <f>IFERROR(IF(VLOOKUP(Tabela4[[#This Row],[Designação]],BW:BX,2,0)="SIM",SUM(AR723:AU723)+(4*(SUM(BH723:BK723))),0),0)</f>
        <v>0</v>
      </c>
      <c r="AN723">
        <f>IFERROR(IF(VLOOKUP(Tabela4[[#This Row],[Designação]],BW:BX,2,0)="SIM",SUM(AV723:BC723)+(4*(SUM(BL723:BS723))),0),0)</f>
        <v>0</v>
      </c>
      <c r="AO723">
        <f>IFERROR(VLOOKUP(Tabela4[[#This Row],[Designação]],BW:BX,2,0),0)</f>
        <v>0</v>
      </c>
      <c r="AP723" t="str">
        <f>IF(Tabela4[[#This Row],[Designação]]=AQ723,"SIM","NÃO")</f>
        <v>SIM</v>
      </c>
      <c r="AQ723" s="38">
        <v>833026</v>
      </c>
      <c r="AW723">
        <v>38</v>
      </c>
      <c r="AX723">
        <v>61</v>
      </c>
      <c r="AY723">
        <v>74</v>
      </c>
      <c r="AZ723">
        <v>65</v>
      </c>
      <c r="BD723">
        <v>238</v>
      </c>
      <c r="BF723" t="str">
        <f t="shared" si="373"/>
        <v>sim</v>
      </c>
      <c r="BG723" s="38">
        <v>833026</v>
      </c>
      <c r="BM723">
        <v>1</v>
      </c>
      <c r="BN723">
        <v>2</v>
      </c>
      <c r="BO723">
        <v>2</v>
      </c>
      <c r="BP723">
        <v>2</v>
      </c>
      <c r="BT723">
        <v>7</v>
      </c>
    </row>
    <row r="724" spans="2:72" x14ac:dyDescent="0.25">
      <c r="B724" s="22">
        <v>8</v>
      </c>
      <c r="C724" s="23">
        <v>833027</v>
      </c>
      <c r="D724" s="24" t="s">
        <v>757</v>
      </c>
      <c r="E724" s="25">
        <f t="shared" si="343"/>
        <v>97</v>
      </c>
      <c r="F724" s="25">
        <f>Tabela4[[#This Row],[1º ano  LP]]</f>
        <v>97</v>
      </c>
      <c r="G724" s="27">
        <f t="shared" si="344"/>
        <v>6</v>
      </c>
      <c r="H724" s="27">
        <f>Tabela4[[#This Row],[1º ano - APLICADOR LP]]</f>
        <v>6</v>
      </c>
      <c r="I724" s="25">
        <f t="shared" si="345"/>
        <v>166</v>
      </c>
      <c r="J724" s="25">
        <f t="shared" si="346"/>
        <v>166</v>
      </c>
      <c r="K724" s="27">
        <f t="shared" si="347"/>
        <v>10</v>
      </c>
      <c r="L724" s="27">
        <f t="shared" si="348"/>
        <v>10</v>
      </c>
      <c r="M724" s="25">
        <f t="shared" si="349"/>
        <v>102</v>
      </c>
      <c r="N724" s="25">
        <f t="shared" si="350"/>
        <v>102</v>
      </c>
      <c r="O724" s="27">
        <f t="shared" si="351"/>
        <v>6</v>
      </c>
      <c r="P724" s="27">
        <f t="shared" si="352"/>
        <v>6</v>
      </c>
      <c r="Q724" s="25">
        <f t="shared" si="353"/>
        <v>109</v>
      </c>
      <c r="R724" s="25">
        <f t="shared" si="354"/>
        <v>109</v>
      </c>
      <c r="S724" s="25">
        <f t="shared" si="355"/>
        <v>74</v>
      </c>
      <c r="T724" s="25">
        <f t="shared" si="356"/>
        <v>74</v>
      </c>
      <c r="U724" s="25">
        <f t="shared" si="357"/>
        <v>0</v>
      </c>
      <c r="V724" s="25">
        <f t="shared" si="358"/>
        <v>0</v>
      </c>
      <c r="W724" s="25">
        <f t="shared" si="359"/>
        <v>0</v>
      </c>
      <c r="X724" s="25">
        <f t="shared" si="360"/>
        <v>0</v>
      </c>
      <c r="Y724" s="25">
        <f t="shared" si="361"/>
        <v>0</v>
      </c>
      <c r="Z724" s="25">
        <f t="shared" si="362"/>
        <v>0</v>
      </c>
      <c r="AA724" s="25">
        <f t="shared" si="363"/>
        <v>0</v>
      </c>
      <c r="AB724" s="25">
        <f t="shared" si="364"/>
        <v>0</v>
      </c>
      <c r="AC724" s="25">
        <f t="shared" si="365"/>
        <v>0</v>
      </c>
      <c r="AD724" s="25">
        <f t="shared" si="366"/>
        <v>0</v>
      </c>
      <c r="AE724" s="25">
        <f t="shared" si="367"/>
        <v>0</v>
      </c>
      <c r="AF724" s="27">
        <f t="shared" si="368"/>
        <v>0</v>
      </c>
      <c r="AG724" s="27">
        <f t="shared" si="369"/>
        <v>0</v>
      </c>
      <c r="AH724" s="27">
        <f t="shared" si="370"/>
        <v>0</v>
      </c>
      <c r="AI724" s="27">
        <f t="shared" si="371"/>
        <v>0</v>
      </c>
      <c r="AJ724" s="27">
        <f t="shared" si="372"/>
        <v>0</v>
      </c>
      <c r="AK724" s="26">
        <f>SUM(Tabela4[[#This Row],[1º ano  LP]:[Questionário Contextual Estudante]])</f>
        <v>1140</v>
      </c>
      <c r="AM724">
        <f>IFERROR(IF(VLOOKUP(Tabela4[[#This Row],[Designação]],BW:BX,2,0)="SIM",SUM(AR724:AU724)+(4*(SUM(BH724:BK724))),0),0)</f>
        <v>0</v>
      </c>
      <c r="AN724">
        <f>IFERROR(IF(VLOOKUP(Tabela4[[#This Row],[Designação]],BW:BX,2,0)="SIM",SUM(AV724:BC724)+(4*(SUM(BL724:BS724))),0),0)</f>
        <v>0</v>
      </c>
      <c r="AO724">
        <f>IFERROR(VLOOKUP(Tabela4[[#This Row],[Designação]],BW:BX,2,0),0)</f>
        <v>0</v>
      </c>
      <c r="AP724" t="str">
        <f>IF(Tabela4[[#This Row],[Designação]]=AQ724,"SIM","NÃO")</f>
        <v>SIM</v>
      </c>
      <c r="AQ724" s="38">
        <v>833027</v>
      </c>
      <c r="AR724">
        <v>85</v>
      </c>
      <c r="AS724">
        <v>146</v>
      </c>
      <c r="AT724">
        <v>90</v>
      </c>
      <c r="AU724">
        <v>97</v>
      </c>
      <c r="AV724">
        <v>66</v>
      </c>
      <c r="BD724">
        <v>484</v>
      </c>
      <c r="BF724" t="str">
        <f t="shared" si="373"/>
        <v>sim</v>
      </c>
      <c r="BG724" s="38">
        <v>833027</v>
      </c>
      <c r="BH724">
        <v>3</v>
      </c>
      <c r="BI724">
        <v>5</v>
      </c>
      <c r="BJ724">
        <v>3</v>
      </c>
      <c r="BK724">
        <v>3</v>
      </c>
      <c r="BL724">
        <v>2</v>
      </c>
      <c r="BT724">
        <v>16</v>
      </c>
    </row>
    <row r="725" spans="2:72" x14ac:dyDescent="0.25">
      <c r="B725" s="22">
        <v>8</v>
      </c>
      <c r="C725" s="23">
        <v>833029</v>
      </c>
      <c r="D725" s="24" t="s">
        <v>758</v>
      </c>
      <c r="E725" s="25">
        <f t="shared" si="343"/>
        <v>84</v>
      </c>
      <c r="F725" s="25">
        <f>Tabela4[[#This Row],[1º ano  LP]]</f>
        <v>84</v>
      </c>
      <c r="G725" s="27">
        <f t="shared" si="344"/>
        <v>6</v>
      </c>
      <c r="H725" s="27">
        <f>Tabela4[[#This Row],[1º ano - APLICADOR LP]]</f>
        <v>6</v>
      </c>
      <c r="I725" s="25">
        <f t="shared" si="345"/>
        <v>108</v>
      </c>
      <c r="J725" s="25">
        <f t="shared" si="346"/>
        <v>108</v>
      </c>
      <c r="K725" s="27">
        <f t="shared" si="347"/>
        <v>8</v>
      </c>
      <c r="L725" s="27">
        <f t="shared" si="348"/>
        <v>8</v>
      </c>
      <c r="M725" s="25">
        <f t="shared" si="349"/>
        <v>106</v>
      </c>
      <c r="N725" s="25">
        <f t="shared" si="350"/>
        <v>106</v>
      </c>
      <c r="O725" s="27">
        <f t="shared" si="351"/>
        <v>6</v>
      </c>
      <c r="P725" s="27">
        <f t="shared" si="352"/>
        <v>6</v>
      </c>
      <c r="Q725" s="25">
        <f t="shared" si="353"/>
        <v>149</v>
      </c>
      <c r="R725" s="25">
        <f t="shared" si="354"/>
        <v>149</v>
      </c>
      <c r="S725" s="25">
        <f t="shared" si="355"/>
        <v>148</v>
      </c>
      <c r="T725" s="25">
        <f t="shared" si="356"/>
        <v>148</v>
      </c>
      <c r="U725" s="25">
        <f t="shared" si="357"/>
        <v>0</v>
      </c>
      <c r="V725" s="25">
        <f t="shared" si="358"/>
        <v>0</v>
      </c>
      <c r="W725" s="25">
        <f t="shared" si="359"/>
        <v>0</v>
      </c>
      <c r="X725" s="25">
        <f t="shared" si="360"/>
        <v>0</v>
      </c>
      <c r="Y725" s="25">
        <f t="shared" si="361"/>
        <v>0</v>
      </c>
      <c r="Z725" s="25">
        <f t="shared" si="362"/>
        <v>0</v>
      </c>
      <c r="AA725" s="25">
        <f t="shared" si="363"/>
        <v>0</v>
      </c>
      <c r="AB725" s="25">
        <f t="shared" si="364"/>
        <v>0</v>
      </c>
      <c r="AC725" s="25">
        <f t="shared" si="365"/>
        <v>0</v>
      </c>
      <c r="AD725" s="25">
        <f t="shared" si="366"/>
        <v>0</v>
      </c>
      <c r="AE725" s="25">
        <f t="shared" si="367"/>
        <v>0</v>
      </c>
      <c r="AF725" s="27">
        <f t="shared" si="368"/>
        <v>0</v>
      </c>
      <c r="AG725" s="27">
        <f t="shared" si="369"/>
        <v>0</v>
      </c>
      <c r="AH725" s="27">
        <f t="shared" si="370"/>
        <v>0</v>
      </c>
      <c r="AI725" s="27">
        <f t="shared" si="371"/>
        <v>0</v>
      </c>
      <c r="AJ725" s="27">
        <f t="shared" si="372"/>
        <v>0</v>
      </c>
      <c r="AK725" s="26">
        <f>SUM(Tabela4[[#This Row],[1º ano  LP]:[Questionário Contextual Estudante]])</f>
        <v>1230</v>
      </c>
      <c r="AM725">
        <f>IFERROR(IF(VLOOKUP(Tabela4[[#This Row],[Designação]],BW:BX,2,0)="SIM",SUM(AR725:AU725)+(4*(SUM(BH725:BK725))),0),0)</f>
        <v>0</v>
      </c>
      <c r="AN725">
        <f>IFERROR(IF(VLOOKUP(Tabela4[[#This Row],[Designação]],BW:BX,2,0)="SIM",SUM(AV725:BC725)+(4*(SUM(BL725:BS725))),0),0)</f>
        <v>0</v>
      </c>
      <c r="AO725">
        <f>IFERROR(VLOOKUP(Tabela4[[#This Row],[Designação]],BW:BX,2,0),0)</f>
        <v>0</v>
      </c>
      <c r="AP725" t="str">
        <f>IF(Tabela4[[#This Row],[Designação]]=AQ725,"SIM","NÃO")</f>
        <v>SIM</v>
      </c>
      <c r="AQ725" s="38">
        <v>833029</v>
      </c>
      <c r="AR725">
        <v>72</v>
      </c>
      <c r="AS725">
        <v>92</v>
      </c>
      <c r="AT725">
        <v>94</v>
      </c>
      <c r="AU725">
        <v>133</v>
      </c>
      <c r="AV725">
        <v>132</v>
      </c>
      <c r="BD725">
        <v>523</v>
      </c>
      <c r="BF725" t="str">
        <f t="shared" si="373"/>
        <v>sim</v>
      </c>
      <c r="BG725" s="38">
        <v>833029</v>
      </c>
      <c r="BH725">
        <v>3</v>
      </c>
      <c r="BI725">
        <v>4</v>
      </c>
      <c r="BJ725">
        <v>3</v>
      </c>
      <c r="BK725">
        <v>4</v>
      </c>
      <c r="BL725">
        <v>4</v>
      </c>
      <c r="BT725">
        <v>18</v>
      </c>
    </row>
    <row r="726" spans="2:72" x14ac:dyDescent="0.25">
      <c r="B726" s="22">
        <v>8</v>
      </c>
      <c r="C726" s="23">
        <v>833030</v>
      </c>
      <c r="D726" s="24" t="s">
        <v>759</v>
      </c>
      <c r="E726" s="25">
        <f t="shared" si="343"/>
        <v>0</v>
      </c>
      <c r="F726" s="25">
        <f>Tabela4[[#This Row],[1º ano  LP]]</f>
        <v>0</v>
      </c>
      <c r="G726" s="27">
        <f t="shared" si="344"/>
        <v>0</v>
      </c>
      <c r="H726" s="27">
        <f>Tabela4[[#This Row],[1º ano - APLICADOR LP]]</f>
        <v>0</v>
      </c>
      <c r="I726" s="25">
        <f t="shared" si="345"/>
        <v>0</v>
      </c>
      <c r="J726" s="25">
        <f t="shared" si="346"/>
        <v>0</v>
      </c>
      <c r="K726" s="27">
        <f t="shared" si="347"/>
        <v>0</v>
      </c>
      <c r="L726" s="27">
        <f t="shared" si="348"/>
        <v>0</v>
      </c>
      <c r="M726" s="25">
        <f t="shared" si="349"/>
        <v>0</v>
      </c>
      <c r="N726" s="25">
        <f t="shared" si="350"/>
        <v>0</v>
      </c>
      <c r="O726" s="27">
        <f t="shared" si="351"/>
        <v>0</v>
      </c>
      <c r="P726" s="27">
        <f t="shared" si="352"/>
        <v>0</v>
      </c>
      <c r="Q726" s="25">
        <f t="shared" si="353"/>
        <v>0</v>
      </c>
      <c r="R726" s="25">
        <f t="shared" si="354"/>
        <v>0</v>
      </c>
      <c r="S726" s="25">
        <f t="shared" si="355"/>
        <v>0</v>
      </c>
      <c r="T726" s="25">
        <f t="shared" si="356"/>
        <v>0</v>
      </c>
      <c r="U726" s="25">
        <f t="shared" si="357"/>
        <v>42</v>
      </c>
      <c r="V726" s="25">
        <f t="shared" si="358"/>
        <v>42</v>
      </c>
      <c r="W726" s="25">
        <f t="shared" si="359"/>
        <v>108</v>
      </c>
      <c r="X726" s="25">
        <f t="shared" si="360"/>
        <v>108</v>
      </c>
      <c r="Y726" s="25">
        <f t="shared" si="361"/>
        <v>79</v>
      </c>
      <c r="Z726" s="25">
        <f t="shared" si="362"/>
        <v>79</v>
      </c>
      <c r="AA726" s="25">
        <f t="shared" si="363"/>
        <v>81</v>
      </c>
      <c r="AB726" s="25">
        <f t="shared" si="364"/>
        <v>81</v>
      </c>
      <c r="AC726" s="25">
        <f t="shared" si="365"/>
        <v>0</v>
      </c>
      <c r="AD726" s="25">
        <f t="shared" si="366"/>
        <v>0</v>
      </c>
      <c r="AE726" s="25">
        <f t="shared" si="367"/>
        <v>0</v>
      </c>
      <c r="AF726" s="27">
        <f t="shared" si="368"/>
        <v>0</v>
      </c>
      <c r="AG726" s="27">
        <f t="shared" si="369"/>
        <v>0</v>
      </c>
      <c r="AH726" s="27">
        <f t="shared" si="370"/>
        <v>0</v>
      </c>
      <c r="AI726" s="27">
        <f t="shared" si="371"/>
        <v>0</v>
      </c>
      <c r="AJ726" s="27">
        <f t="shared" si="372"/>
        <v>0</v>
      </c>
      <c r="AK726" s="26">
        <f>SUM(Tabela4[[#This Row],[1º ano  LP]:[Questionário Contextual Estudante]])</f>
        <v>620</v>
      </c>
      <c r="AM726">
        <f>IFERROR(IF(VLOOKUP(Tabela4[[#This Row],[Designação]],BW:BX,2,0)="SIM",SUM(AR726:AU726)+(4*(SUM(BH726:BK726))),0),0)</f>
        <v>0</v>
      </c>
      <c r="AN726">
        <f>IFERROR(IF(VLOOKUP(Tabela4[[#This Row],[Designação]],BW:BX,2,0)="SIM",SUM(AV726:BC726)+(4*(SUM(BL726:BS726))),0),0)</f>
        <v>0</v>
      </c>
      <c r="AO726">
        <f>IFERROR(VLOOKUP(Tabela4[[#This Row],[Designação]],BW:BX,2,0),0)</f>
        <v>0</v>
      </c>
      <c r="AP726" t="str">
        <f>IF(Tabela4[[#This Row],[Designação]]=AQ726,"SIM","NÃO")</f>
        <v>SIM</v>
      </c>
      <c r="AQ726" s="38">
        <v>833030</v>
      </c>
      <c r="AW726">
        <v>38</v>
      </c>
      <c r="AX726">
        <v>96</v>
      </c>
      <c r="AY726">
        <v>71</v>
      </c>
      <c r="AZ726">
        <v>73</v>
      </c>
      <c r="BD726">
        <v>278</v>
      </c>
      <c r="BF726" t="str">
        <f t="shared" si="373"/>
        <v>sim</v>
      </c>
      <c r="BG726" s="38">
        <v>833030</v>
      </c>
      <c r="BM726">
        <v>1</v>
      </c>
      <c r="BN726">
        <v>3</v>
      </c>
      <c r="BO726">
        <v>2</v>
      </c>
      <c r="BP726">
        <v>2</v>
      </c>
      <c r="BT726">
        <v>8</v>
      </c>
    </row>
    <row r="727" spans="2:72" x14ac:dyDescent="0.25">
      <c r="B727" s="22">
        <v>8</v>
      </c>
      <c r="C727" s="23">
        <v>833031</v>
      </c>
      <c r="D727" s="24" t="s">
        <v>760</v>
      </c>
      <c r="E727" s="25">
        <f t="shared" si="343"/>
        <v>0</v>
      </c>
      <c r="F727" s="25">
        <f>Tabela4[[#This Row],[1º ano  LP]]</f>
        <v>0</v>
      </c>
      <c r="G727" s="27">
        <f t="shared" si="344"/>
        <v>0</v>
      </c>
      <c r="H727" s="27">
        <f>Tabela4[[#This Row],[1º ano - APLICADOR LP]]</f>
        <v>0</v>
      </c>
      <c r="I727" s="25">
        <f t="shared" si="345"/>
        <v>0</v>
      </c>
      <c r="J727" s="25">
        <f t="shared" si="346"/>
        <v>0</v>
      </c>
      <c r="K727" s="27">
        <f t="shared" si="347"/>
        <v>0</v>
      </c>
      <c r="L727" s="27">
        <f t="shared" si="348"/>
        <v>0</v>
      </c>
      <c r="M727" s="25">
        <f t="shared" si="349"/>
        <v>0</v>
      </c>
      <c r="N727" s="25">
        <f t="shared" si="350"/>
        <v>0</v>
      </c>
      <c r="O727" s="27">
        <f t="shared" si="351"/>
        <v>0</v>
      </c>
      <c r="P727" s="27">
        <f t="shared" si="352"/>
        <v>0</v>
      </c>
      <c r="Q727" s="25">
        <f t="shared" si="353"/>
        <v>0</v>
      </c>
      <c r="R727" s="25">
        <f t="shared" si="354"/>
        <v>0</v>
      </c>
      <c r="S727" s="25">
        <f t="shared" si="355"/>
        <v>0</v>
      </c>
      <c r="T727" s="25">
        <f t="shared" si="356"/>
        <v>0</v>
      </c>
      <c r="U727" s="25">
        <f t="shared" si="357"/>
        <v>138</v>
      </c>
      <c r="V727" s="25">
        <f t="shared" si="358"/>
        <v>138</v>
      </c>
      <c r="W727" s="25">
        <f t="shared" si="359"/>
        <v>139</v>
      </c>
      <c r="X727" s="25">
        <f t="shared" si="360"/>
        <v>139</v>
      </c>
      <c r="Y727" s="25">
        <f t="shared" si="361"/>
        <v>135</v>
      </c>
      <c r="Z727" s="25">
        <f t="shared" si="362"/>
        <v>135</v>
      </c>
      <c r="AA727" s="25">
        <f t="shared" si="363"/>
        <v>144</v>
      </c>
      <c r="AB727" s="25">
        <f t="shared" si="364"/>
        <v>144</v>
      </c>
      <c r="AC727" s="25">
        <f t="shared" si="365"/>
        <v>0</v>
      </c>
      <c r="AD727" s="25">
        <f t="shared" si="366"/>
        <v>0</v>
      </c>
      <c r="AE727" s="25">
        <f t="shared" si="367"/>
        <v>0</v>
      </c>
      <c r="AF727" s="27">
        <f t="shared" si="368"/>
        <v>0</v>
      </c>
      <c r="AG727" s="27">
        <f t="shared" si="369"/>
        <v>0</v>
      </c>
      <c r="AH727" s="27">
        <f t="shared" si="370"/>
        <v>0</v>
      </c>
      <c r="AI727" s="27">
        <f t="shared" si="371"/>
        <v>0</v>
      </c>
      <c r="AJ727" s="27">
        <f t="shared" si="372"/>
        <v>0</v>
      </c>
      <c r="AK727" s="26">
        <f>SUM(Tabela4[[#This Row],[1º ano  LP]:[Questionário Contextual Estudante]])</f>
        <v>1112</v>
      </c>
      <c r="AM727">
        <f>IFERROR(IF(VLOOKUP(Tabela4[[#This Row],[Designação]],BW:BX,2,0)="SIM",SUM(AR727:AU727)+(4*(SUM(BH727:BK727))),0),0)</f>
        <v>0</v>
      </c>
      <c r="AN727">
        <f>IFERROR(IF(VLOOKUP(Tabela4[[#This Row],[Designação]],BW:BX,2,0)="SIM",SUM(AV727:BC727)+(4*(SUM(BL727:BS727))),0),0)</f>
        <v>0</v>
      </c>
      <c r="AO727">
        <f>IFERROR(VLOOKUP(Tabela4[[#This Row],[Designação]],BW:BX,2,0),0)</f>
        <v>0</v>
      </c>
      <c r="AP727" t="str">
        <f>IF(Tabela4[[#This Row],[Designação]]=AQ727,"SIM","NÃO")</f>
        <v>SIM</v>
      </c>
      <c r="AQ727" s="38">
        <v>833031</v>
      </c>
      <c r="AW727">
        <v>122</v>
      </c>
      <c r="AX727">
        <v>123</v>
      </c>
      <c r="AY727">
        <v>119</v>
      </c>
      <c r="AZ727">
        <v>128</v>
      </c>
      <c r="BD727">
        <v>492</v>
      </c>
      <c r="BF727" t="str">
        <f t="shared" si="373"/>
        <v>sim</v>
      </c>
      <c r="BG727" s="38">
        <v>833031</v>
      </c>
      <c r="BM727">
        <v>4</v>
      </c>
      <c r="BN727">
        <v>4</v>
      </c>
      <c r="BO727">
        <v>4</v>
      </c>
      <c r="BP727">
        <v>4</v>
      </c>
      <c r="BT727">
        <v>16</v>
      </c>
    </row>
    <row r="728" spans="2:72" x14ac:dyDescent="0.25">
      <c r="B728" s="22">
        <v>8</v>
      </c>
      <c r="C728" s="23">
        <v>833032</v>
      </c>
      <c r="D728" s="24" t="s">
        <v>761</v>
      </c>
      <c r="E728" s="25">
        <f t="shared" si="343"/>
        <v>59</v>
      </c>
      <c r="F728" s="25">
        <f>Tabela4[[#This Row],[1º ano  LP]]</f>
        <v>59</v>
      </c>
      <c r="G728" s="27">
        <f t="shared" si="344"/>
        <v>4</v>
      </c>
      <c r="H728" s="27">
        <f>Tabela4[[#This Row],[1º ano - APLICADOR LP]]</f>
        <v>4</v>
      </c>
      <c r="I728" s="25">
        <f t="shared" si="345"/>
        <v>65</v>
      </c>
      <c r="J728" s="25">
        <f t="shared" si="346"/>
        <v>65</v>
      </c>
      <c r="K728" s="27">
        <f t="shared" si="347"/>
        <v>4</v>
      </c>
      <c r="L728" s="27">
        <f t="shared" si="348"/>
        <v>4</v>
      </c>
      <c r="M728" s="25">
        <f t="shared" si="349"/>
        <v>68</v>
      </c>
      <c r="N728" s="25">
        <f t="shared" si="350"/>
        <v>68</v>
      </c>
      <c r="O728" s="27">
        <f t="shared" si="351"/>
        <v>4</v>
      </c>
      <c r="P728" s="27">
        <f t="shared" si="352"/>
        <v>4</v>
      </c>
      <c r="Q728" s="25">
        <f t="shared" si="353"/>
        <v>77</v>
      </c>
      <c r="R728" s="25">
        <f t="shared" si="354"/>
        <v>77</v>
      </c>
      <c r="S728" s="25">
        <f t="shared" si="355"/>
        <v>77</v>
      </c>
      <c r="T728" s="25">
        <f t="shared" si="356"/>
        <v>77</v>
      </c>
      <c r="U728" s="25">
        <f t="shared" si="357"/>
        <v>0</v>
      </c>
      <c r="V728" s="25">
        <f t="shared" si="358"/>
        <v>0</v>
      </c>
      <c r="W728" s="25">
        <f t="shared" si="359"/>
        <v>0</v>
      </c>
      <c r="X728" s="25">
        <f t="shared" si="360"/>
        <v>0</v>
      </c>
      <c r="Y728" s="25">
        <f t="shared" si="361"/>
        <v>0</v>
      </c>
      <c r="Z728" s="25">
        <f t="shared" si="362"/>
        <v>0</v>
      </c>
      <c r="AA728" s="25">
        <f t="shared" si="363"/>
        <v>0</v>
      </c>
      <c r="AB728" s="25">
        <f t="shared" si="364"/>
        <v>0</v>
      </c>
      <c r="AC728" s="25">
        <f t="shared" si="365"/>
        <v>0</v>
      </c>
      <c r="AD728" s="25">
        <f t="shared" si="366"/>
        <v>0</v>
      </c>
      <c r="AE728" s="25">
        <f t="shared" si="367"/>
        <v>0</v>
      </c>
      <c r="AF728" s="27">
        <f t="shared" si="368"/>
        <v>0</v>
      </c>
      <c r="AG728" s="27">
        <f t="shared" si="369"/>
        <v>0</v>
      </c>
      <c r="AH728" s="27">
        <f t="shared" si="370"/>
        <v>0</v>
      </c>
      <c r="AI728" s="27">
        <f t="shared" si="371"/>
        <v>269</v>
      </c>
      <c r="AJ728" s="27">
        <f t="shared" si="372"/>
        <v>77</v>
      </c>
      <c r="AK728" s="26">
        <f>SUM(Tabela4[[#This Row],[1º ano  LP]:[Questionário Contextual Estudante]])</f>
        <v>1062</v>
      </c>
      <c r="AM728">
        <f>IFERROR(IF(VLOOKUP(Tabela4[[#This Row],[Designação]],BW:BX,2,0)="SIM",SUM(AR728:AU728)+(4*(SUM(BH728:BK728))),0),0)</f>
        <v>269</v>
      </c>
      <c r="AN728">
        <f>IFERROR(IF(VLOOKUP(Tabela4[[#This Row],[Designação]],BW:BX,2,0)="SIM",SUM(AV728:BC728)+(4*(SUM(BL728:BS728))),0),0)</f>
        <v>77</v>
      </c>
      <c r="AO728" t="str">
        <f>IFERROR(VLOOKUP(Tabela4[[#This Row],[Designação]],BW:BX,2,0),0)</f>
        <v>SIM</v>
      </c>
      <c r="AP728" t="str">
        <f>IF(Tabela4[[#This Row],[Designação]]=AQ728,"SIM","NÃO")</f>
        <v>SIM</v>
      </c>
      <c r="AQ728" s="38">
        <v>833032</v>
      </c>
      <c r="AR728">
        <v>51</v>
      </c>
      <c r="AS728">
        <v>57</v>
      </c>
      <c r="AT728">
        <v>60</v>
      </c>
      <c r="AU728">
        <v>69</v>
      </c>
      <c r="AV728">
        <v>69</v>
      </c>
      <c r="BD728">
        <v>306</v>
      </c>
      <c r="BF728" t="str">
        <f t="shared" si="373"/>
        <v>sim</v>
      </c>
      <c r="BG728" s="38">
        <v>833032</v>
      </c>
      <c r="BH728">
        <v>2</v>
      </c>
      <c r="BI728">
        <v>2</v>
      </c>
      <c r="BJ728">
        <v>2</v>
      </c>
      <c r="BK728">
        <v>2</v>
      </c>
      <c r="BL728">
        <v>2</v>
      </c>
      <c r="BT728">
        <v>10</v>
      </c>
    </row>
    <row r="729" spans="2:72" x14ac:dyDescent="0.25">
      <c r="B729" s="22">
        <v>8</v>
      </c>
      <c r="C729" s="23">
        <v>833033</v>
      </c>
      <c r="D729" s="24" t="s">
        <v>762</v>
      </c>
      <c r="E729" s="25">
        <f t="shared" si="343"/>
        <v>0</v>
      </c>
      <c r="F729" s="25">
        <f>Tabela4[[#This Row],[1º ano  LP]]</f>
        <v>0</v>
      </c>
      <c r="G729" s="27">
        <f t="shared" si="344"/>
        <v>0</v>
      </c>
      <c r="H729" s="27">
        <f>Tabela4[[#This Row],[1º ano - APLICADOR LP]]</f>
        <v>0</v>
      </c>
      <c r="I729" s="25">
        <f t="shared" si="345"/>
        <v>0</v>
      </c>
      <c r="J729" s="25">
        <f t="shared" si="346"/>
        <v>0</v>
      </c>
      <c r="K729" s="27">
        <f t="shared" si="347"/>
        <v>0</v>
      </c>
      <c r="L729" s="27">
        <f t="shared" si="348"/>
        <v>0</v>
      </c>
      <c r="M729" s="25">
        <f t="shared" si="349"/>
        <v>0</v>
      </c>
      <c r="N729" s="25">
        <f t="shared" si="350"/>
        <v>0</v>
      </c>
      <c r="O729" s="27">
        <f t="shared" si="351"/>
        <v>0</v>
      </c>
      <c r="P729" s="27">
        <f t="shared" si="352"/>
        <v>0</v>
      </c>
      <c r="Q729" s="25">
        <f t="shared" si="353"/>
        <v>0</v>
      </c>
      <c r="R729" s="25">
        <f t="shared" si="354"/>
        <v>0</v>
      </c>
      <c r="S729" s="25">
        <f t="shared" si="355"/>
        <v>0</v>
      </c>
      <c r="T729" s="25">
        <f t="shared" si="356"/>
        <v>0</v>
      </c>
      <c r="U729" s="25">
        <f t="shared" si="357"/>
        <v>109</v>
      </c>
      <c r="V729" s="25">
        <f t="shared" si="358"/>
        <v>109</v>
      </c>
      <c r="W729" s="25">
        <f t="shared" si="359"/>
        <v>88</v>
      </c>
      <c r="X729" s="25">
        <f t="shared" si="360"/>
        <v>88</v>
      </c>
      <c r="Y729" s="25">
        <f t="shared" si="361"/>
        <v>82</v>
      </c>
      <c r="Z729" s="25">
        <f t="shared" si="362"/>
        <v>82</v>
      </c>
      <c r="AA729" s="25">
        <f t="shared" si="363"/>
        <v>63</v>
      </c>
      <c r="AB729" s="25">
        <f t="shared" si="364"/>
        <v>63</v>
      </c>
      <c r="AC729" s="25">
        <f t="shared" si="365"/>
        <v>0</v>
      </c>
      <c r="AD729" s="25">
        <f t="shared" si="366"/>
        <v>0</v>
      </c>
      <c r="AE729" s="25">
        <f t="shared" si="367"/>
        <v>0</v>
      </c>
      <c r="AF729" s="27">
        <f t="shared" si="368"/>
        <v>0</v>
      </c>
      <c r="AG729" s="27">
        <f t="shared" si="369"/>
        <v>0</v>
      </c>
      <c r="AH729" s="27">
        <f t="shared" si="370"/>
        <v>0</v>
      </c>
      <c r="AI729" s="27">
        <f t="shared" si="371"/>
        <v>0</v>
      </c>
      <c r="AJ729" s="27">
        <f t="shared" si="372"/>
        <v>342</v>
      </c>
      <c r="AK729" s="26">
        <f>SUM(Tabela4[[#This Row],[1º ano  LP]:[Questionário Contextual Estudante]])</f>
        <v>1026</v>
      </c>
      <c r="AM729">
        <f>IFERROR(IF(VLOOKUP(Tabela4[[#This Row],[Designação]],BW:BX,2,0)="SIM",SUM(AR729:AU729)+(4*(SUM(BH729:BK729))),0),0)</f>
        <v>0</v>
      </c>
      <c r="AN729">
        <f>IFERROR(IF(VLOOKUP(Tabela4[[#This Row],[Designação]],BW:BX,2,0)="SIM",SUM(AV729:BC729)+(4*(SUM(BL729:BS729))),0),0)</f>
        <v>342</v>
      </c>
      <c r="AO729" t="str">
        <f>IFERROR(VLOOKUP(Tabela4[[#This Row],[Designação]],BW:BX,2,0),0)</f>
        <v>SIM</v>
      </c>
      <c r="AP729" t="str">
        <f>IF(Tabela4[[#This Row],[Designação]]=AQ729,"SIM","NÃO")</f>
        <v>SIM</v>
      </c>
      <c r="AQ729" s="38">
        <v>833033</v>
      </c>
      <c r="AW729">
        <v>97</v>
      </c>
      <c r="AX729">
        <v>80</v>
      </c>
      <c r="AY729">
        <v>74</v>
      </c>
      <c r="AZ729">
        <v>55</v>
      </c>
      <c r="BD729">
        <v>306</v>
      </c>
      <c r="BF729" t="str">
        <f t="shared" si="373"/>
        <v>sim</v>
      </c>
      <c r="BG729" s="38">
        <v>833033</v>
      </c>
      <c r="BM729">
        <v>3</v>
      </c>
      <c r="BN729">
        <v>2</v>
      </c>
      <c r="BO729">
        <v>2</v>
      </c>
      <c r="BP729">
        <v>2</v>
      </c>
      <c r="BT729">
        <v>9</v>
      </c>
    </row>
    <row r="730" spans="2:72" x14ac:dyDescent="0.25">
      <c r="B730" s="22">
        <v>8</v>
      </c>
      <c r="C730" s="23">
        <v>833034</v>
      </c>
      <c r="D730" s="24" t="s">
        <v>763</v>
      </c>
      <c r="E730" s="25">
        <f t="shared" si="343"/>
        <v>49</v>
      </c>
      <c r="F730" s="25">
        <f>Tabela4[[#This Row],[1º ano  LP]]</f>
        <v>49</v>
      </c>
      <c r="G730" s="27">
        <f t="shared" si="344"/>
        <v>4</v>
      </c>
      <c r="H730" s="27">
        <f>Tabela4[[#This Row],[1º ano - APLICADOR LP]]</f>
        <v>4</v>
      </c>
      <c r="I730" s="25">
        <f t="shared" si="345"/>
        <v>63</v>
      </c>
      <c r="J730" s="25">
        <f t="shared" si="346"/>
        <v>63</v>
      </c>
      <c r="K730" s="27">
        <f t="shared" si="347"/>
        <v>4</v>
      </c>
      <c r="L730" s="27">
        <f t="shared" si="348"/>
        <v>4</v>
      </c>
      <c r="M730" s="25">
        <f t="shared" si="349"/>
        <v>70</v>
      </c>
      <c r="N730" s="25">
        <f t="shared" si="350"/>
        <v>70</v>
      </c>
      <c r="O730" s="27">
        <f t="shared" si="351"/>
        <v>4</v>
      </c>
      <c r="P730" s="27">
        <f t="shared" si="352"/>
        <v>4</v>
      </c>
      <c r="Q730" s="25">
        <f t="shared" si="353"/>
        <v>63</v>
      </c>
      <c r="R730" s="25">
        <f t="shared" si="354"/>
        <v>63</v>
      </c>
      <c r="S730" s="25">
        <f t="shared" si="355"/>
        <v>57</v>
      </c>
      <c r="T730" s="25">
        <f t="shared" si="356"/>
        <v>57</v>
      </c>
      <c r="U730" s="25">
        <f t="shared" si="357"/>
        <v>0</v>
      </c>
      <c r="V730" s="25">
        <f t="shared" si="358"/>
        <v>0</v>
      </c>
      <c r="W730" s="25">
        <f t="shared" si="359"/>
        <v>0</v>
      </c>
      <c r="X730" s="25">
        <f t="shared" si="360"/>
        <v>0</v>
      </c>
      <c r="Y730" s="25">
        <f t="shared" si="361"/>
        <v>0</v>
      </c>
      <c r="Z730" s="25">
        <f t="shared" si="362"/>
        <v>0</v>
      </c>
      <c r="AA730" s="25">
        <f t="shared" si="363"/>
        <v>0</v>
      </c>
      <c r="AB730" s="25">
        <f t="shared" si="364"/>
        <v>0</v>
      </c>
      <c r="AC730" s="25">
        <f t="shared" si="365"/>
        <v>0</v>
      </c>
      <c r="AD730" s="25">
        <f t="shared" si="366"/>
        <v>0</v>
      </c>
      <c r="AE730" s="25">
        <f t="shared" si="367"/>
        <v>0</v>
      </c>
      <c r="AF730" s="27">
        <f t="shared" si="368"/>
        <v>0</v>
      </c>
      <c r="AG730" s="27">
        <f t="shared" si="369"/>
        <v>0</v>
      </c>
      <c r="AH730" s="27">
        <f t="shared" si="370"/>
        <v>0</v>
      </c>
      <c r="AI730" s="27">
        <f t="shared" si="371"/>
        <v>0</v>
      </c>
      <c r="AJ730" s="27">
        <f t="shared" si="372"/>
        <v>0</v>
      </c>
      <c r="AK730" s="26">
        <f>SUM(Tabela4[[#This Row],[1º ano  LP]:[Questionário Contextual Estudante]])</f>
        <v>628</v>
      </c>
      <c r="AM730">
        <f>IFERROR(IF(VLOOKUP(Tabela4[[#This Row],[Designação]],BW:BX,2,0)="SIM",SUM(AR730:AU730)+(4*(SUM(BH730:BK730))),0),0)</f>
        <v>0</v>
      </c>
      <c r="AN730">
        <f>IFERROR(IF(VLOOKUP(Tabela4[[#This Row],[Designação]],BW:BX,2,0)="SIM",SUM(AV730:BC730)+(4*(SUM(BL730:BS730))),0),0)</f>
        <v>0</v>
      </c>
      <c r="AO730">
        <f>IFERROR(VLOOKUP(Tabela4[[#This Row],[Designação]],BW:BX,2,0),0)</f>
        <v>0</v>
      </c>
      <c r="AP730" t="str">
        <f>IF(Tabela4[[#This Row],[Designação]]=AQ730,"SIM","NÃO")</f>
        <v>SIM</v>
      </c>
      <c r="AQ730" s="38">
        <v>833034</v>
      </c>
      <c r="AR730">
        <v>41</v>
      </c>
      <c r="AS730">
        <v>55</v>
      </c>
      <c r="AT730">
        <v>62</v>
      </c>
      <c r="AU730">
        <v>55</v>
      </c>
      <c r="AV730">
        <v>49</v>
      </c>
      <c r="BD730">
        <v>262</v>
      </c>
      <c r="BF730" t="str">
        <f t="shared" si="373"/>
        <v>sim</v>
      </c>
      <c r="BG730" s="38">
        <v>833034</v>
      </c>
      <c r="BH730">
        <v>2</v>
      </c>
      <c r="BI730">
        <v>2</v>
      </c>
      <c r="BJ730">
        <v>2</v>
      </c>
      <c r="BK730">
        <v>2</v>
      </c>
      <c r="BL730">
        <v>2</v>
      </c>
      <c r="BT730">
        <v>10</v>
      </c>
    </row>
    <row r="731" spans="2:72" x14ac:dyDescent="0.25">
      <c r="B731" s="22">
        <v>8</v>
      </c>
      <c r="C731" s="23">
        <v>833035</v>
      </c>
      <c r="D731" s="24" t="s">
        <v>764</v>
      </c>
      <c r="E731" s="25">
        <f t="shared" si="343"/>
        <v>65</v>
      </c>
      <c r="F731" s="25">
        <f>Tabela4[[#This Row],[1º ano  LP]]</f>
        <v>65</v>
      </c>
      <c r="G731" s="27">
        <f t="shared" si="344"/>
        <v>4</v>
      </c>
      <c r="H731" s="27">
        <f>Tabela4[[#This Row],[1º ano - APLICADOR LP]]</f>
        <v>4</v>
      </c>
      <c r="I731" s="25">
        <f t="shared" si="345"/>
        <v>66</v>
      </c>
      <c r="J731" s="25">
        <f t="shared" si="346"/>
        <v>66</v>
      </c>
      <c r="K731" s="27">
        <f t="shared" si="347"/>
        <v>4</v>
      </c>
      <c r="L731" s="27">
        <f t="shared" si="348"/>
        <v>4</v>
      </c>
      <c r="M731" s="25">
        <f t="shared" si="349"/>
        <v>71</v>
      </c>
      <c r="N731" s="25">
        <f t="shared" si="350"/>
        <v>71</v>
      </c>
      <c r="O731" s="27">
        <f t="shared" si="351"/>
        <v>4</v>
      </c>
      <c r="P731" s="27">
        <f t="shared" si="352"/>
        <v>4</v>
      </c>
      <c r="Q731" s="25">
        <f t="shared" si="353"/>
        <v>76</v>
      </c>
      <c r="R731" s="25">
        <f t="shared" si="354"/>
        <v>76</v>
      </c>
      <c r="S731" s="25">
        <f t="shared" si="355"/>
        <v>74</v>
      </c>
      <c r="T731" s="25">
        <f t="shared" si="356"/>
        <v>74</v>
      </c>
      <c r="U731" s="25">
        <f t="shared" si="357"/>
        <v>0</v>
      </c>
      <c r="V731" s="25">
        <f t="shared" si="358"/>
        <v>0</v>
      </c>
      <c r="W731" s="25">
        <f t="shared" si="359"/>
        <v>0</v>
      </c>
      <c r="X731" s="25">
        <f t="shared" si="360"/>
        <v>0</v>
      </c>
      <c r="Y731" s="25">
        <f t="shared" si="361"/>
        <v>0</v>
      </c>
      <c r="Z731" s="25">
        <f t="shared" si="362"/>
        <v>0</v>
      </c>
      <c r="AA731" s="25">
        <f t="shared" si="363"/>
        <v>0</v>
      </c>
      <c r="AB731" s="25">
        <f t="shared" si="364"/>
        <v>0</v>
      </c>
      <c r="AC731" s="25">
        <f t="shared" si="365"/>
        <v>0</v>
      </c>
      <c r="AD731" s="25">
        <f t="shared" si="366"/>
        <v>0</v>
      </c>
      <c r="AE731" s="25">
        <f t="shared" si="367"/>
        <v>0</v>
      </c>
      <c r="AF731" s="27">
        <f t="shared" si="368"/>
        <v>0</v>
      </c>
      <c r="AG731" s="27">
        <f t="shared" si="369"/>
        <v>0</v>
      </c>
      <c r="AH731" s="27">
        <f t="shared" si="370"/>
        <v>0</v>
      </c>
      <c r="AI731" s="27">
        <f t="shared" si="371"/>
        <v>0</v>
      </c>
      <c r="AJ731" s="27">
        <f t="shared" si="372"/>
        <v>0</v>
      </c>
      <c r="AK731" s="26">
        <f>SUM(Tabela4[[#This Row],[1º ano  LP]:[Questionário Contextual Estudante]])</f>
        <v>728</v>
      </c>
      <c r="AM731">
        <f>IFERROR(IF(VLOOKUP(Tabela4[[#This Row],[Designação]],BW:BX,2,0)="SIM",SUM(AR731:AU731)+(4*(SUM(BH731:BK731))),0),0)</f>
        <v>0</v>
      </c>
      <c r="AN731">
        <f>IFERROR(IF(VLOOKUP(Tabela4[[#This Row],[Designação]],BW:BX,2,0)="SIM",SUM(AV731:BC731)+(4*(SUM(BL731:BS731))),0),0)</f>
        <v>0</v>
      </c>
      <c r="AO731">
        <f>IFERROR(VLOOKUP(Tabela4[[#This Row],[Designação]],BW:BX,2,0),0)</f>
        <v>0</v>
      </c>
      <c r="AP731" t="str">
        <f>IF(Tabela4[[#This Row],[Designação]]=AQ731,"SIM","NÃO")</f>
        <v>SIM</v>
      </c>
      <c r="AQ731" s="38">
        <v>833035</v>
      </c>
      <c r="AR731">
        <v>57</v>
      </c>
      <c r="AS731">
        <v>58</v>
      </c>
      <c r="AT731">
        <v>63</v>
      </c>
      <c r="AU731">
        <v>68</v>
      </c>
      <c r="AV731">
        <v>66</v>
      </c>
      <c r="BD731">
        <v>312</v>
      </c>
      <c r="BF731" t="str">
        <f t="shared" si="373"/>
        <v>sim</v>
      </c>
      <c r="BG731" s="38">
        <v>833035</v>
      </c>
      <c r="BH731">
        <v>2</v>
      </c>
      <c r="BI731">
        <v>2</v>
      </c>
      <c r="BJ731">
        <v>2</v>
      </c>
      <c r="BK731">
        <v>2</v>
      </c>
      <c r="BL731">
        <v>2</v>
      </c>
      <c r="BT731">
        <v>10</v>
      </c>
    </row>
    <row r="732" spans="2:72" x14ac:dyDescent="0.25">
      <c r="B732" s="22">
        <v>8</v>
      </c>
      <c r="C732" s="23">
        <v>833036</v>
      </c>
      <c r="D732" s="24" t="s">
        <v>765</v>
      </c>
      <c r="E732" s="25">
        <f t="shared" si="343"/>
        <v>120</v>
      </c>
      <c r="F732" s="25">
        <f>Tabela4[[#This Row],[1º ano  LP]]</f>
        <v>120</v>
      </c>
      <c r="G732" s="27">
        <f t="shared" si="344"/>
        <v>8</v>
      </c>
      <c r="H732" s="27">
        <f>Tabela4[[#This Row],[1º ano - APLICADOR LP]]</f>
        <v>8</v>
      </c>
      <c r="I732" s="25">
        <f t="shared" si="345"/>
        <v>131</v>
      </c>
      <c r="J732" s="25">
        <f t="shared" si="346"/>
        <v>131</v>
      </c>
      <c r="K732" s="27">
        <f t="shared" si="347"/>
        <v>8</v>
      </c>
      <c r="L732" s="27">
        <f t="shared" si="348"/>
        <v>8</v>
      </c>
      <c r="M732" s="25">
        <f t="shared" si="349"/>
        <v>168</v>
      </c>
      <c r="N732" s="25">
        <f t="shared" si="350"/>
        <v>168</v>
      </c>
      <c r="O732" s="27">
        <f t="shared" si="351"/>
        <v>10</v>
      </c>
      <c r="P732" s="27">
        <f t="shared" si="352"/>
        <v>10</v>
      </c>
      <c r="Q732" s="25">
        <f t="shared" si="353"/>
        <v>172</v>
      </c>
      <c r="R732" s="25">
        <f t="shared" si="354"/>
        <v>172</v>
      </c>
      <c r="S732" s="25">
        <f t="shared" si="355"/>
        <v>141</v>
      </c>
      <c r="T732" s="25">
        <f t="shared" si="356"/>
        <v>141</v>
      </c>
      <c r="U732" s="25">
        <f t="shared" si="357"/>
        <v>0</v>
      </c>
      <c r="V732" s="25">
        <f t="shared" si="358"/>
        <v>0</v>
      </c>
      <c r="W732" s="25">
        <f t="shared" si="359"/>
        <v>0</v>
      </c>
      <c r="X732" s="25">
        <f t="shared" si="360"/>
        <v>0</v>
      </c>
      <c r="Y732" s="25">
        <f t="shared" si="361"/>
        <v>0</v>
      </c>
      <c r="Z732" s="25">
        <f t="shared" si="362"/>
        <v>0</v>
      </c>
      <c r="AA732" s="25">
        <f t="shared" si="363"/>
        <v>0</v>
      </c>
      <c r="AB732" s="25">
        <f t="shared" si="364"/>
        <v>0</v>
      </c>
      <c r="AC732" s="25">
        <f t="shared" si="365"/>
        <v>0</v>
      </c>
      <c r="AD732" s="25">
        <f t="shared" si="366"/>
        <v>0</v>
      </c>
      <c r="AE732" s="25">
        <f t="shared" si="367"/>
        <v>0</v>
      </c>
      <c r="AF732" s="27">
        <f t="shared" si="368"/>
        <v>0</v>
      </c>
      <c r="AG732" s="27">
        <f t="shared" si="369"/>
        <v>0</v>
      </c>
      <c r="AH732" s="27">
        <f t="shared" si="370"/>
        <v>0</v>
      </c>
      <c r="AI732" s="27">
        <f t="shared" si="371"/>
        <v>0</v>
      </c>
      <c r="AJ732" s="27">
        <f t="shared" si="372"/>
        <v>0</v>
      </c>
      <c r="AK732" s="26">
        <f>SUM(Tabela4[[#This Row],[1º ano  LP]:[Questionário Contextual Estudante]])</f>
        <v>1516</v>
      </c>
      <c r="AM732">
        <f>IFERROR(IF(VLOOKUP(Tabela4[[#This Row],[Designação]],BW:BX,2,0)="SIM",SUM(AR732:AU732)+(4*(SUM(BH732:BK732))),0),0)</f>
        <v>0</v>
      </c>
      <c r="AN732">
        <f>IFERROR(IF(VLOOKUP(Tabela4[[#This Row],[Designação]],BW:BX,2,0)="SIM",SUM(AV732:BC732)+(4*(SUM(BL732:BS732))),0),0)</f>
        <v>0</v>
      </c>
      <c r="AO732">
        <f>IFERROR(VLOOKUP(Tabela4[[#This Row],[Designação]],BW:BX,2,0),0)</f>
        <v>0</v>
      </c>
      <c r="AP732" t="str">
        <f>IF(Tabela4[[#This Row],[Designação]]=AQ732,"SIM","NÃO")</f>
        <v>SIM</v>
      </c>
      <c r="AQ732" s="38">
        <v>833036</v>
      </c>
      <c r="AR732">
        <v>104</v>
      </c>
      <c r="AS732">
        <v>115</v>
      </c>
      <c r="AT732">
        <v>148</v>
      </c>
      <c r="AU732">
        <v>152</v>
      </c>
      <c r="AV732">
        <v>125</v>
      </c>
      <c r="BD732">
        <v>644</v>
      </c>
      <c r="BF732" t="str">
        <f t="shared" si="373"/>
        <v>sim</v>
      </c>
      <c r="BG732" s="38">
        <v>833036</v>
      </c>
      <c r="BH732">
        <v>4</v>
      </c>
      <c r="BI732">
        <v>4</v>
      </c>
      <c r="BJ732">
        <v>5</v>
      </c>
      <c r="BK732">
        <v>5</v>
      </c>
      <c r="BL732">
        <v>4</v>
      </c>
      <c r="BT732">
        <v>22</v>
      </c>
    </row>
    <row r="733" spans="2:72" x14ac:dyDescent="0.25">
      <c r="B733" s="22">
        <v>8</v>
      </c>
      <c r="C733" s="23">
        <v>833037</v>
      </c>
      <c r="D733" s="24" t="s">
        <v>766</v>
      </c>
      <c r="E733" s="25">
        <f t="shared" si="343"/>
        <v>55</v>
      </c>
      <c r="F733" s="25">
        <f>Tabela4[[#This Row],[1º ano  LP]]</f>
        <v>55</v>
      </c>
      <c r="G733" s="27">
        <f t="shared" si="344"/>
        <v>4</v>
      </c>
      <c r="H733" s="27">
        <f>Tabela4[[#This Row],[1º ano - APLICADOR LP]]</f>
        <v>4</v>
      </c>
      <c r="I733" s="25">
        <f t="shared" si="345"/>
        <v>60</v>
      </c>
      <c r="J733" s="25">
        <f t="shared" si="346"/>
        <v>60</v>
      </c>
      <c r="K733" s="27">
        <f t="shared" si="347"/>
        <v>4</v>
      </c>
      <c r="L733" s="27">
        <f t="shared" si="348"/>
        <v>4</v>
      </c>
      <c r="M733" s="25">
        <f t="shared" si="349"/>
        <v>63</v>
      </c>
      <c r="N733" s="25">
        <f t="shared" si="350"/>
        <v>63</v>
      </c>
      <c r="O733" s="27">
        <f t="shared" si="351"/>
        <v>4</v>
      </c>
      <c r="P733" s="27">
        <f t="shared" si="352"/>
        <v>4</v>
      </c>
      <c r="Q733" s="25">
        <f t="shared" si="353"/>
        <v>69</v>
      </c>
      <c r="R733" s="25">
        <f t="shared" si="354"/>
        <v>69</v>
      </c>
      <c r="S733" s="25">
        <f t="shared" si="355"/>
        <v>76</v>
      </c>
      <c r="T733" s="25">
        <f t="shared" si="356"/>
        <v>76</v>
      </c>
      <c r="U733" s="25">
        <f t="shared" si="357"/>
        <v>0</v>
      </c>
      <c r="V733" s="25">
        <f t="shared" si="358"/>
        <v>0</v>
      </c>
      <c r="W733" s="25">
        <f t="shared" si="359"/>
        <v>0</v>
      </c>
      <c r="X733" s="25">
        <f t="shared" si="360"/>
        <v>0</v>
      </c>
      <c r="Y733" s="25">
        <f t="shared" si="361"/>
        <v>0</v>
      </c>
      <c r="Z733" s="25">
        <f t="shared" si="362"/>
        <v>0</v>
      </c>
      <c r="AA733" s="25">
        <f t="shared" si="363"/>
        <v>0</v>
      </c>
      <c r="AB733" s="25">
        <f t="shared" si="364"/>
        <v>0</v>
      </c>
      <c r="AC733" s="25">
        <f t="shared" si="365"/>
        <v>0</v>
      </c>
      <c r="AD733" s="25">
        <f t="shared" si="366"/>
        <v>0</v>
      </c>
      <c r="AE733" s="25">
        <f t="shared" si="367"/>
        <v>0</v>
      </c>
      <c r="AF733" s="27">
        <f t="shared" si="368"/>
        <v>0</v>
      </c>
      <c r="AG733" s="27">
        <f t="shared" si="369"/>
        <v>0</v>
      </c>
      <c r="AH733" s="27">
        <f t="shared" si="370"/>
        <v>0</v>
      </c>
      <c r="AI733" s="27">
        <f t="shared" si="371"/>
        <v>0</v>
      </c>
      <c r="AJ733" s="27">
        <f t="shared" si="372"/>
        <v>0</v>
      </c>
      <c r="AK733" s="26">
        <f>SUM(Tabela4[[#This Row],[1º ano  LP]:[Questionário Contextual Estudante]])</f>
        <v>670</v>
      </c>
      <c r="AM733">
        <f>IFERROR(IF(VLOOKUP(Tabela4[[#This Row],[Designação]],BW:BX,2,0)="SIM",SUM(AR733:AU733)+(4*(SUM(BH733:BK733))),0),0)</f>
        <v>0</v>
      </c>
      <c r="AN733">
        <f>IFERROR(IF(VLOOKUP(Tabela4[[#This Row],[Designação]],BW:BX,2,0)="SIM",SUM(AV733:BC733)+(4*(SUM(BL733:BS733))),0),0)</f>
        <v>0</v>
      </c>
      <c r="AO733">
        <f>IFERROR(VLOOKUP(Tabela4[[#This Row],[Designação]],BW:BX,2,0),0)</f>
        <v>0</v>
      </c>
      <c r="AP733" t="str">
        <f>IF(Tabela4[[#This Row],[Designação]]=AQ733,"SIM","NÃO")</f>
        <v>SIM</v>
      </c>
      <c r="AQ733" s="38">
        <v>833037</v>
      </c>
      <c r="AR733">
        <v>47</v>
      </c>
      <c r="AS733">
        <v>52</v>
      </c>
      <c r="AT733">
        <v>55</v>
      </c>
      <c r="AU733">
        <v>61</v>
      </c>
      <c r="AV733">
        <v>68</v>
      </c>
      <c r="BD733">
        <v>283</v>
      </c>
      <c r="BF733" t="str">
        <f t="shared" si="373"/>
        <v>sim</v>
      </c>
      <c r="BG733" s="38">
        <v>833037</v>
      </c>
      <c r="BH733">
        <v>2</v>
      </c>
      <c r="BI733">
        <v>2</v>
      </c>
      <c r="BJ733">
        <v>2</v>
      </c>
      <c r="BK733">
        <v>2</v>
      </c>
      <c r="BL733">
        <v>2</v>
      </c>
      <c r="BT733">
        <v>10</v>
      </c>
    </row>
    <row r="734" spans="2:72" x14ac:dyDescent="0.25">
      <c r="B734" s="22">
        <v>8</v>
      </c>
      <c r="C734" s="23">
        <v>833038</v>
      </c>
      <c r="D734" s="24" t="s">
        <v>767</v>
      </c>
      <c r="E734" s="25">
        <f t="shared" si="343"/>
        <v>28</v>
      </c>
      <c r="F734" s="25">
        <f>Tabela4[[#This Row],[1º ano  LP]]</f>
        <v>28</v>
      </c>
      <c r="G734" s="27">
        <f t="shared" si="344"/>
        <v>2</v>
      </c>
      <c r="H734" s="27">
        <f>Tabela4[[#This Row],[1º ano - APLICADOR LP]]</f>
        <v>2</v>
      </c>
      <c r="I734" s="25">
        <f t="shared" si="345"/>
        <v>31</v>
      </c>
      <c r="J734" s="25">
        <f t="shared" si="346"/>
        <v>31</v>
      </c>
      <c r="K734" s="27">
        <f t="shared" si="347"/>
        <v>2</v>
      </c>
      <c r="L734" s="27">
        <f t="shared" si="348"/>
        <v>2</v>
      </c>
      <c r="M734" s="25">
        <f t="shared" si="349"/>
        <v>31</v>
      </c>
      <c r="N734" s="25">
        <f t="shared" si="350"/>
        <v>31</v>
      </c>
      <c r="O734" s="27">
        <f t="shared" si="351"/>
        <v>2</v>
      </c>
      <c r="P734" s="27">
        <f t="shared" si="352"/>
        <v>2</v>
      </c>
      <c r="Q734" s="25">
        <f t="shared" si="353"/>
        <v>33</v>
      </c>
      <c r="R734" s="25">
        <f t="shared" si="354"/>
        <v>33</v>
      </c>
      <c r="S734" s="25">
        <f t="shared" si="355"/>
        <v>37</v>
      </c>
      <c r="T734" s="25">
        <f t="shared" si="356"/>
        <v>37</v>
      </c>
      <c r="U734" s="25">
        <f t="shared" si="357"/>
        <v>36</v>
      </c>
      <c r="V734" s="25">
        <f t="shared" si="358"/>
        <v>36</v>
      </c>
      <c r="W734" s="25">
        <f t="shared" si="359"/>
        <v>0</v>
      </c>
      <c r="X734" s="25">
        <f t="shared" si="360"/>
        <v>0</v>
      </c>
      <c r="Y734" s="25">
        <f t="shared" si="361"/>
        <v>0</v>
      </c>
      <c r="Z734" s="25">
        <f t="shared" si="362"/>
        <v>0</v>
      </c>
      <c r="AA734" s="25">
        <f t="shared" si="363"/>
        <v>0</v>
      </c>
      <c r="AB734" s="25">
        <f t="shared" si="364"/>
        <v>0</v>
      </c>
      <c r="AC734" s="25">
        <f t="shared" si="365"/>
        <v>0</v>
      </c>
      <c r="AD734" s="25">
        <f t="shared" si="366"/>
        <v>0</v>
      </c>
      <c r="AE734" s="25">
        <f t="shared" si="367"/>
        <v>0</v>
      </c>
      <c r="AF734" s="27">
        <f t="shared" si="368"/>
        <v>0</v>
      </c>
      <c r="AG734" s="27">
        <f t="shared" si="369"/>
        <v>0</v>
      </c>
      <c r="AH734" s="27">
        <f t="shared" si="370"/>
        <v>0</v>
      </c>
      <c r="AI734" s="27">
        <f t="shared" si="371"/>
        <v>0</v>
      </c>
      <c r="AJ734" s="27">
        <f t="shared" si="372"/>
        <v>0</v>
      </c>
      <c r="AK734" s="26">
        <f>SUM(Tabela4[[#This Row],[1º ano  LP]:[Questionário Contextual Estudante]])</f>
        <v>404</v>
      </c>
      <c r="AM734">
        <f>IFERROR(IF(VLOOKUP(Tabela4[[#This Row],[Designação]],BW:BX,2,0)="SIM",SUM(AR734:AU734)+(4*(SUM(BH734:BK734))),0),0)</f>
        <v>0</v>
      </c>
      <c r="AN734">
        <f>IFERROR(IF(VLOOKUP(Tabela4[[#This Row],[Designação]],BW:BX,2,0)="SIM",SUM(AV734:BC734)+(4*(SUM(BL734:BS734))),0),0)</f>
        <v>0</v>
      </c>
      <c r="AO734">
        <f>IFERROR(VLOOKUP(Tabela4[[#This Row],[Designação]],BW:BX,2,0),0)</f>
        <v>0</v>
      </c>
      <c r="AP734" t="str">
        <f>IF(Tabela4[[#This Row],[Designação]]=AQ734,"SIM","NÃO")</f>
        <v>SIM</v>
      </c>
      <c r="AQ734" s="38">
        <v>833038</v>
      </c>
      <c r="AR734">
        <v>24</v>
      </c>
      <c r="AS734">
        <v>27</v>
      </c>
      <c r="AT734">
        <v>27</v>
      </c>
      <c r="AU734">
        <v>29</v>
      </c>
      <c r="AV734">
        <v>33</v>
      </c>
      <c r="AW734">
        <v>32</v>
      </c>
      <c r="BD734">
        <v>172</v>
      </c>
      <c r="BF734" t="str">
        <f t="shared" si="373"/>
        <v>sim</v>
      </c>
      <c r="BG734" s="38">
        <v>833038</v>
      </c>
      <c r="BH734">
        <v>1</v>
      </c>
      <c r="BI734">
        <v>1</v>
      </c>
      <c r="BJ734">
        <v>1</v>
      </c>
      <c r="BK734">
        <v>1</v>
      </c>
      <c r="BL734">
        <v>1</v>
      </c>
      <c r="BM734">
        <v>1</v>
      </c>
      <c r="BT734">
        <v>6</v>
      </c>
    </row>
    <row r="735" spans="2:72" x14ac:dyDescent="0.25">
      <c r="B735" s="22">
        <v>8</v>
      </c>
      <c r="C735" s="23">
        <v>833039</v>
      </c>
      <c r="D735" s="24" t="s">
        <v>768</v>
      </c>
      <c r="E735" s="25">
        <f t="shared" si="343"/>
        <v>0</v>
      </c>
      <c r="F735" s="25">
        <f>Tabela4[[#This Row],[1º ano  LP]]</f>
        <v>0</v>
      </c>
      <c r="G735" s="27">
        <f t="shared" si="344"/>
        <v>0</v>
      </c>
      <c r="H735" s="27">
        <f>Tabela4[[#This Row],[1º ano - APLICADOR LP]]</f>
        <v>0</v>
      </c>
      <c r="I735" s="25">
        <f t="shared" si="345"/>
        <v>0</v>
      </c>
      <c r="J735" s="25">
        <f t="shared" si="346"/>
        <v>0</v>
      </c>
      <c r="K735" s="27">
        <f t="shared" si="347"/>
        <v>0</v>
      </c>
      <c r="L735" s="27">
        <f t="shared" si="348"/>
        <v>0</v>
      </c>
      <c r="M735" s="25">
        <f t="shared" si="349"/>
        <v>0</v>
      </c>
      <c r="N735" s="25">
        <f t="shared" si="350"/>
        <v>0</v>
      </c>
      <c r="O735" s="27">
        <f t="shared" si="351"/>
        <v>0</v>
      </c>
      <c r="P735" s="27">
        <f t="shared" si="352"/>
        <v>0</v>
      </c>
      <c r="Q735" s="25">
        <f t="shared" si="353"/>
        <v>0</v>
      </c>
      <c r="R735" s="25">
        <f t="shared" si="354"/>
        <v>0</v>
      </c>
      <c r="S735" s="25">
        <f t="shared" si="355"/>
        <v>0</v>
      </c>
      <c r="T735" s="25">
        <f t="shared" si="356"/>
        <v>0</v>
      </c>
      <c r="U735" s="25">
        <f t="shared" si="357"/>
        <v>110</v>
      </c>
      <c r="V735" s="25">
        <f t="shared" si="358"/>
        <v>110</v>
      </c>
      <c r="W735" s="25">
        <f t="shared" si="359"/>
        <v>77</v>
      </c>
      <c r="X735" s="25">
        <f t="shared" si="360"/>
        <v>77</v>
      </c>
      <c r="Y735" s="25">
        <f t="shared" si="361"/>
        <v>40</v>
      </c>
      <c r="Z735" s="25">
        <f t="shared" si="362"/>
        <v>40</v>
      </c>
      <c r="AA735" s="25">
        <f t="shared" si="363"/>
        <v>36</v>
      </c>
      <c r="AB735" s="25">
        <f t="shared" si="364"/>
        <v>36</v>
      </c>
      <c r="AC735" s="25">
        <f t="shared" si="365"/>
        <v>0</v>
      </c>
      <c r="AD735" s="25">
        <f t="shared" si="366"/>
        <v>0</v>
      </c>
      <c r="AE735" s="25">
        <f t="shared" si="367"/>
        <v>0</v>
      </c>
      <c r="AF735" s="27">
        <f t="shared" si="368"/>
        <v>0</v>
      </c>
      <c r="AG735" s="27">
        <f t="shared" si="369"/>
        <v>0</v>
      </c>
      <c r="AH735" s="27">
        <f t="shared" si="370"/>
        <v>0</v>
      </c>
      <c r="AI735" s="27">
        <f t="shared" si="371"/>
        <v>0</v>
      </c>
      <c r="AJ735" s="27">
        <f t="shared" si="372"/>
        <v>0</v>
      </c>
      <c r="AK735" s="26">
        <f>SUM(Tabela4[[#This Row],[1º ano  LP]:[Questionário Contextual Estudante]])</f>
        <v>526</v>
      </c>
      <c r="AM735">
        <f>IFERROR(IF(VLOOKUP(Tabela4[[#This Row],[Designação]],BW:BX,2,0)="SIM",SUM(AR735:AU735)+(4*(SUM(BH735:BK735))),0),0)</f>
        <v>0</v>
      </c>
      <c r="AN735">
        <f>IFERROR(IF(VLOOKUP(Tabela4[[#This Row],[Designação]],BW:BX,2,0)="SIM",SUM(AV735:BC735)+(4*(SUM(BL735:BS735))),0),0)</f>
        <v>0</v>
      </c>
      <c r="AO735">
        <f>IFERROR(VLOOKUP(Tabela4[[#This Row],[Designação]],BW:BX,2,0),0)</f>
        <v>0</v>
      </c>
      <c r="AP735" t="str">
        <f>IF(Tabela4[[#This Row],[Designação]]=AQ735,"SIM","NÃO")</f>
        <v>SIM</v>
      </c>
      <c r="AQ735" s="38">
        <v>833039</v>
      </c>
      <c r="AW735">
        <v>98</v>
      </c>
      <c r="AX735">
        <v>69</v>
      </c>
      <c r="AY735">
        <v>36</v>
      </c>
      <c r="AZ735">
        <v>32</v>
      </c>
      <c r="BD735">
        <v>235</v>
      </c>
      <c r="BF735" t="str">
        <f t="shared" si="373"/>
        <v>sim</v>
      </c>
      <c r="BG735" s="38">
        <v>833039</v>
      </c>
      <c r="BM735">
        <v>3</v>
      </c>
      <c r="BN735">
        <v>2</v>
      </c>
      <c r="BO735">
        <v>1</v>
      </c>
      <c r="BP735">
        <v>1</v>
      </c>
      <c r="BT735">
        <v>7</v>
      </c>
    </row>
    <row r="736" spans="2:72" x14ac:dyDescent="0.25">
      <c r="B736" s="22">
        <v>8</v>
      </c>
      <c r="C736" s="23">
        <v>833040</v>
      </c>
      <c r="D736" s="24" t="s">
        <v>769</v>
      </c>
      <c r="E736" s="25">
        <f t="shared" si="343"/>
        <v>0</v>
      </c>
      <c r="F736" s="25">
        <f>Tabela4[[#This Row],[1º ano  LP]]</f>
        <v>0</v>
      </c>
      <c r="G736" s="27">
        <f t="shared" si="344"/>
        <v>0</v>
      </c>
      <c r="H736" s="27">
        <f>Tabela4[[#This Row],[1º ano - APLICADOR LP]]</f>
        <v>0</v>
      </c>
      <c r="I736" s="25">
        <f t="shared" si="345"/>
        <v>0</v>
      </c>
      <c r="J736" s="25">
        <f t="shared" si="346"/>
        <v>0</v>
      </c>
      <c r="K736" s="27">
        <f t="shared" si="347"/>
        <v>0</v>
      </c>
      <c r="L736" s="27">
        <f t="shared" si="348"/>
        <v>0</v>
      </c>
      <c r="M736" s="25">
        <f t="shared" si="349"/>
        <v>0</v>
      </c>
      <c r="N736" s="25">
        <f t="shared" si="350"/>
        <v>0</v>
      </c>
      <c r="O736" s="27">
        <f t="shared" si="351"/>
        <v>0</v>
      </c>
      <c r="P736" s="27">
        <f t="shared" si="352"/>
        <v>0</v>
      </c>
      <c r="Q736" s="25">
        <f t="shared" si="353"/>
        <v>0</v>
      </c>
      <c r="R736" s="25">
        <f t="shared" si="354"/>
        <v>0</v>
      </c>
      <c r="S736" s="25">
        <f t="shared" si="355"/>
        <v>0</v>
      </c>
      <c r="T736" s="25">
        <f t="shared" si="356"/>
        <v>0</v>
      </c>
      <c r="U736" s="25">
        <f t="shared" si="357"/>
        <v>154</v>
      </c>
      <c r="V736" s="25">
        <f t="shared" si="358"/>
        <v>154</v>
      </c>
      <c r="W736" s="25">
        <f t="shared" si="359"/>
        <v>131</v>
      </c>
      <c r="X736" s="25">
        <f t="shared" si="360"/>
        <v>131</v>
      </c>
      <c r="Y736" s="25">
        <f t="shared" si="361"/>
        <v>124</v>
      </c>
      <c r="Z736" s="25">
        <f t="shared" si="362"/>
        <v>124</v>
      </c>
      <c r="AA736" s="25">
        <f t="shared" si="363"/>
        <v>152</v>
      </c>
      <c r="AB736" s="25">
        <f t="shared" si="364"/>
        <v>152</v>
      </c>
      <c r="AC736" s="25">
        <f t="shared" si="365"/>
        <v>0</v>
      </c>
      <c r="AD736" s="25">
        <f t="shared" si="366"/>
        <v>0</v>
      </c>
      <c r="AE736" s="25">
        <f t="shared" si="367"/>
        <v>39</v>
      </c>
      <c r="AF736" s="27">
        <f t="shared" si="368"/>
        <v>39</v>
      </c>
      <c r="AG736" s="27">
        <f t="shared" si="369"/>
        <v>0</v>
      </c>
      <c r="AH736" s="27">
        <f t="shared" si="370"/>
        <v>0</v>
      </c>
      <c r="AI736" s="27">
        <f t="shared" si="371"/>
        <v>0</v>
      </c>
      <c r="AJ736" s="27">
        <f t="shared" si="372"/>
        <v>0</v>
      </c>
      <c r="AK736" s="26">
        <f>SUM(Tabela4[[#This Row],[1º ano  LP]:[Questionário Contextual Estudante]])</f>
        <v>1200</v>
      </c>
      <c r="AM736">
        <f>IFERROR(IF(VLOOKUP(Tabela4[[#This Row],[Designação]],BW:BX,2,0)="SIM",SUM(AR736:AU736)+(4*(SUM(BH736:BK736))),0),0)</f>
        <v>0</v>
      </c>
      <c r="AN736">
        <f>IFERROR(IF(VLOOKUP(Tabela4[[#This Row],[Designação]],BW:BX,2,0)="SIM",SUM(AV736:BC736)+(4*(SUM(BL736:BS736))),0),0)</f>
        <v>0</v>
      </c>
      <c r="AO736">
        <f>IFERROR(VLOOKUP(Tabela4[[#This Row],[Designação]],BW:BX,2,0),0)</f>
        <v>0</v>
      </c>
      <c r="AP736" t="str">
        <f>IF(Tabela4[[#This Row],[Designação]]=AQ736,"SIM","NÃO")</f>
        <v>SIM</v>
      </c>
      <c r="AQ736" s="38">
        <v>833040</v>
      </c>
      <c r="AW736">
        <v>138</v>
      </c>
      <c r="AX736">
        <v>119</v>
      </c>
      <c r="AY736">
        <v>112</v>
      </c>
      <c r="AZ736">
        <v>136</v>
      </c>
      <c r="BB736">
        <v>35</v>
      </c>
      <c r="BD736">
        <v>540</v>
      </c>
      <c r="BF736" t="str">
        <f t="shared" si="373"/>
        <v>sim</v>
      </c>
      <c r="BG736" s="38">
        <v>833040</v>
      </c>
      <c r="BM736">
        <v>4</v>
      </c>
      <c r="BN736">
        <v>3</v>
      </c>
      <c r="BO736">
        <v>3</v>
      </c>
      <c r="BP736">
        <v>4</v>
      </c>
      <c r="BR736">
        <v>1</v>
      </c>
      <c r="BT736">
        <v>15</v>
      </c>
    </row>
    <row r="737" spans="2:72" x14ac:dyDescent="0.25">
      <c r="B737" s="22">
        <v>8</v>
      </c>
      <c r="C737" s="23">
        <v>833041</v>
      </c>
      <c r="D737" s="24" t="s">
        <v>770</v>
      </c>
      <c r="E737" s="25">
        <f t="shared" si="343"/>
        <v>0</v>
      </c>
      <c r="F737" s="25">
        <f>Tabela4[[#This Row],[1º ano  LP]]</f>
        <v>0</v>
      </c>
      <c r="G737" s="27">
        <f t="shared" si="344"/>
        <v>0</v>
      </c>
      <c r="H737" s="27">
        <f>Tabela4[[#This Row],[1º ano - APLICADOR LP]]</f>
        <v>0</v>
      </c>
      <c r="I737" s="25">
        <f t="shared" si="345"/>
        <v>0</v>
      </c>
      <c r="J737" s="25">
        <f t="shared" si="346"/>
        <v>0</v>
      </c>
      <c r="K737" s="27">
        <f t="shared" si="347"/>
        <v>0</v>
      </c>
      <c r="L737" s="27">
        <f t="shared" si="348"/>
        <v>0</v>
      </c>
      <c r="M737" s="25">
        <f t="shared" si="349"/>
        <v>0</v>
      </c>
      <c r="N737" s="25">
        <f t="shared" si="350"/>
        <v>0</v>
      </c>
      <c r="O737" s="27">
        <f t="shared" si="351"/>
        <v>0</v>
      </c>
      <c r="P737" s="27">
        <f t="shared" si="352"/>
        <v>0</v>
      </c>
      <c r="Q737" s="25">
        <f t="shared" si="353"/>
        <v>0</v>
      </c>
      <c r="R737" s="25">
        <f t="shared" si="354"/>
        <v>0</v>
      </c>
      <c r="S737" s="25">
        <f t="shared" si="355"/>
        <v>0</v>
      </c>
      <c r="T737" s="25">
        <f t="shared" si="356"/>
        <v>0</v>
      </c>
      <c r="U737" s="25">
        <f t="shared" si="357"/>
        <v>223</v>
      </c>
      <c r="V737" s="25">
        <f t="shared" si="358"/>
        <v>223</v>
      </c>
      <c r="W737" s="25">
        <f t="shared" si="359"/>
        <v>172</v>
      </c>
      <c r="X737" s="25">
        <f t="shared" si="360"/>
        <v>172</v>
      </c>
      <c r="Y737" s="25">
        <f t="shared" si="361"/>
        <v>170</v>
      </c>
      <c r="Z737" s="25">
        <f t="shared" si="362"/>
        <v>170</v>
      </c>
      <c r="AA737" s="25">
        <f t="shared" si="363"/>
        <v>127</v>
      </c>
      <c r="AB737" s="25">
        <f t="shared" si="364"/>
        <v>127</v>
      </c>
      <c r="AC737" s="25">
        <f t="shared" si="365"/>
        <v>0</v>
      </c>
      <c r="AD737" s="25">
        <f t="shared" si="366"/>
        <v>0</v>
      </c>
      <c r="AE737" s="25">
        <f t="shared" si="367"/>
        <v>62</v>
      </c>
      <c r="AF737" s="27">
        <f t="shared" si="368"/>
        <v>62</v>
      </c>
      <c r="AG737" s="27">
        <f t="shared" si="369"/>
        <v>0</v>
      </c>
      <c r="AH737" s="27">
        <f t="shared" si="370"/>
        <v>0</v>
      </c>
      <c r="AI737" s="27">
        <f t="shared" si="371"/>
        <v>0</v>
      </c>
      <c r="AJ737" s="27">
        <f t="shared" si="372"/>
        <v>0</v>
      </c>
      <c r="AK737" s="26">
        <f>SUM(Tabela4[[#This Row],[1º ano  LP]:[Questionário Contextual Estudante]])</f>
        <v>1508</v>
      </c>
      <c r="AM737">
        <f>IFERROR(IF(VLOOKUP(Tabela4[[#This Row],[Designação]],BW:BX,2,0)="SIM",SUM(AR737:AU737)+(4*(SUM(BH737:BK737))),0),0)</f>
        <v>0</v>
      </c>
      <c r="AN737">
        <f>IFERROR(IF(VLOOKUP(Tabela4[[#This Row],[Designação]],BW:BX,2,0)="SIM",SUM(AV737:BC737)+(4*(SUM(BL737:BS737))),0),0)</f>
        <v>0</v>
      </c>
      <c r="AO737">
        <f>IFERROR(VLOOKUP(Tabela4[[#This Row],[Designação]],BW:BX,2,0),0)</f>
        <v>0</v>
      </c>
      <c r="AP737" t="str">
        <f>IF(Tabela4[[#This Row],[Designação]]=AQ737,"SIM","NÃO")</f>
        <v>SIM</v>
      </c>
      <c r="AQ737" s="38">
        <v>833041</v>
      </c>
      <c r="AW737">
        <v>199</v>
      </c>
      <c r="AX737">
        <v>156</v>
      </c>
      <c r="AY737">
        <v>154</v>
      </c>
      <c r="AZ737">
        <v>115</v>
      </c>
      <c r="BB737">
        <v>54</v>
      </c>
      <c r="BD737">
        <v>678</v>
      </c>
      <c r="BF737" t="str">
        <f t="shared" si="373"/>
        <v>sim</v>
      </c>
      <c r="BG737" s="38">
        <v>833041</v>
      </c>
      <c r="BM737">
        <v>6</v>
      </c>
      <c r="BN737">
        <v>4</v>
      </c>
      <c r="BO737">
        <v>4</v>
      </c>
      <c r="BP737">
        <v>3</v>
      </c>
      <c r="BR737">
        <v>2</v>
      </c>
      <c r="BT737">
        <v>19</v>
      </c>
    </row>
    <row r="738" spans="2:72" x14ac:dyDescent="0.25">
      <c r="B738" s="22">
        <v>8</v>
      </c>
      <c r="C738" s="23">
        <v>833042</v>
      </c>
      <c r="D738" s="24" t="s">
        <v>771</v>
      </c>
      <c r="E738" s="25">
        <f t="shared" si="343"/>
        <v>0</v>
      </c>
      <c r="F738" s="25">
        <f>Tabela4[[#This Row],[1º ano  LP]]</f>
        <v>0</v>
      </c>
      <c r="G738" s="27">
        <f t="shared" si="344"/>
        <v>0</v>
      </c>
      <c r="H738" s="27">
        <f>Tabela4[[#This Row],[1º ano - APLICADOR LP]]</f>
        <v>0</v>
      </c>
      <c r="I738" s="25">
        <f t="shared" si="345"/>
        <v>0</v>
      </c>
      <c r="J738" s="25">
        <f t="shared" si="346"/>
        <v>0</v>
      </c>
      <c r="K738" s="27">
        <f t="shared" si="347"/>
        <v>0</v>
      </c>
      <c r="L738" s="27">
        <f t="shared" si="348"/>
        <v>0</v>
      </c>
      <c r="M738" s="25">
        <f t="shared" si="349"/>
        <v>0</v>
      </c>
      <c r="N738" s="25">
        <f t="shared" si="350"/>
        <v>0</v>
      </c>
      <c r="O738" s="27">
        <f t="shared" si="351"/>
        <v>0</v>
      </c>
      <c r="P738" s="27">
        <f t="shared" si="352"/>
        <v>0</v>
      </c>
      <c r="Q738" s="25">
        <f t="shared" si="353"/>
        <v>0</v>
      </c>
      <c r="R738" s="25">
        <f t="shared" si="354"/>
        <v>0</v>
      </c>
      <c r="S738" s="25">
        <f t="shared" si="355"/>
        <v>0</v>
      </c>
      <c r="T738" s="25">
        <f t="shared" si="356"/>
        <v>0</v>
      </c>
      <c r="U738" s="25">
        <f t="shared" si="357"/>
        <v>110</v>
      </c>
      <c r="V738" s="25">
        <f t="shared" si="358"/>
        <v>110</v>
      </c>
      <c r="W738" s="25">
        <f t="shared" si="359"/>
        <v>117</v>
      </c>
      <c r="X738" s="25">
        <f t="shared" si="360"/>
        <v>117</v>
      </c>
      <c r="Y738" s="25">
        <f t="shared" si="361"/>
        <v>119</v>
      </c>
      <c r="Z738" s="25">
        <f t="shared" si="362"/>
        <v>119</v>
      </c>
      <c r="AA738" s="25">
        <f t="shared" si="363"/>
        <v>83</v>
      </c>
      <c r="AB738" s="25">
        <f t="shared" si="364"/>
        <v>83</v>
      </c>
      <c r="AC738" s="25">
        <f t="shared" si="365"/>
        <v>0</v>
      </c>
      <c r="AD738" s="25">
        <f t="shared" si="366"/>
        <v>0</v>
      </c>
      <c r="AE738" s="25">
        <f t="shared" si="367"/>
        <v>33</v>
      </c>
      <c r="AF738" s="27">
        <f t="shared" si="368"/>
        <v>33</v>
      </c>
      <c r="AG738" s="27">
        <f t="shared" si="369"/>
        <v>0</v>
      </c>
      <c r="AH738" s="27">
        <f t="shared" si="370"/>
        <v>0</v>
      </c>
      <c r="AI738" s="27">
        <f t="shared" si="371"/>
        <v>0</v>
      </c>
      <c r="AJ738" s="27">
        <f t="shared" si="372"/>
        <v>0</v>
      </c>
      <c r="AK738" s="26">
        <f>SUM(Tabela4[[#This Row],[1º ano  LP]:[Questionário Contextual Estudante]])</f>
        <v>924</v>
      </c>
      <c r="AM738">
        <f>IFERROR(IF(VLOOKUP(Tabela4[[#This Row],[Designação]],BW:BX,2,0)="SIM",SUM(AR738:AU738)+(4*(SUM(BH738:BK738))),0),0)</f>
        <v>0</v>
      </c>
      <c r="AN738">
        <f>IFERROR(IF(VLOOKUP(Tabela4[[#This Row],[Designação]],BW:BX,2,0)="SIM",SUM(AV738:BC738)+(4*(SUM(BL738:BS738))),0),0)</f>
        <v>0</v>
      </c>
      <c r="AO738">
        <f>IFERROR(VLOOKUP(Tabela4[[#This Row],[Designação]],BW:BX,2,0),0)</f>
        <v>0</v>
      </c>
      <c r="AP738" t="str">
        <f>IF(Tabela4[[#This Row],[Designação]]=AQ738,"SIM","NÃO")</f>
        <v>SIM</v>
      </c>
      <c r="AQ738" s="38">
        <v>833042</v>
      </c>
      <c r="AW738">
        <v>98</v>
      </c>
      <c r="AX738">
        <v>105</v>
      </c>
      <c r="AY738">
        <v>107</v>
      </c>
      <c r="AZ738">
        <v>75</v>
      </c>
      <c r="BB738">
        <v>29</v>
      </c>
      <c r="BD738">
        <v>414</v>
      </c>
      <c r="BF738" t="str">
        <f t="shared" si="373"/>
        <v>sim</v>
      </c>
      <c r="BG738" s="38">
        <v>833042</v>
      </c>
      <c r="BM738">
        <v>3</v>
      </c>
      <c r="BN738">
        <v>3</v>
      </c>
      <c r="BO738">
        <v>3</v>
      </c>
      <c r="BP738">
        <v>2</v>
      </c>
      <c r="BR738">
        <v>1</v>
      </c>
      <c r="BT738">
        <v>12</v>
      </c>
    </row>
    <row r="739" spans="2:72" x14ac:dyDescent="0.25">
      <c r="B739" s="22">
        <v>8</v>
      </c>
      <c r="C739" s="23">
        <v>833043</v>
      </c>
      <c r="D739" s="24" t="s">
        <v>772</v>
      </c>
      <c r="E739" s="25">
        <f t="shared" si="343"/>
        <v>67</v>
      </c>
      <c r="F739" s="25">
        <f>Tabela4[[#This Row],[1º ano  LP]]</f>
        <v>67</v>
      </c>
      <c r="G739" s="27">
        <f t="shared" si="344"/>
        <v>4</v>
      </c>
      <c r="H739" s="27">
        <f>Tabela4[[#This Row],[1º ano - APLICADOR LP]]</f>
        <v>4</v>
      </c>
      <c r="I739" s="25">
        <f t="shared" si="345"/>
        <v>97</v>
      </c>
      <c r="J739" s="25">
        <f t="shared" si="346"/>
        <v>97</v>
      </c>
      <c r="K739" s="27">
        <f t="shared" si="347"/>
        <v>6</v>
      </c>
      <c r="L739" s="27">
        <f t="shared" si="348"/>
        <v>6</v>
      </c>
      <c r="M739" s="25">
        <f t="shared" si="349"/>
        <v>72</v>
      </c>
      <c r="N739" s="25">
        <f t="shared" si="350"/>
        <v>72</v>
      </c>
      <c r="O739" s="27">
        <f t="shared" si="351"/>
        <v>4</v>
      </c>
      <c r="P739" s="27">
        <f t="shared" si="352"/>
        <v>4</v>
      </c>
      <c r="Q739" s="25">
        <f t="shared" si="353"/>
        <v>108</v>
      </c>
      <c r="R739" s="25">
        <f t="shared" si="354"/>
        <v>108</v>
      </c>
      <c r="S739" s="25">
        <f t="shared" si="355"/>
        <v>62</v>
      </c>
      <c r="T739" s="25">
        <f t="shared" si="356"/>
        <v>62</v>
      </c>
      <c r="U739" s="25">
        <f t="shared" si="357"/>
        <v>0</v>
      </c>
      <c r="V739" s="25">
        <f t="shared" si="358"/>
        <v>0</v>
      </c>
      <c r="W739" s="25">
        <f t="shared" si="359"/>
        <v>0</v>
      </c>
      <c r="X739" s="25">
        <f t="shared" si="360"/>
        <v>0</v>
      </c>
      <c r="Y739" s="25">
        <f t="shared" si="361"/>
        <v>0</v>
      </c>
      <c r="Z739" s="25">
        <f t="shared" si="362"/>
        <v>0</v>
      </c>
      <c r="AA739" s="25">
        <f t="shared" si="363"/>
        <v>0</v>
      </c>
      <c r="AB739" s="25">
        <f t="shared" si="364"/>
        <v>0</v>
      </c>
      <c r="AC739" s="25">
        <f t="shared" si="365"/>
        <v>0</v>
      </c>
      <c r="AD739" s="25">
        <f t="shared" si="366"/>
        <v>0</v>
      </c>
      <c r="AE739" s="25">
        <f t="shared" si="367"/>
        <v>0</v>
      </c>
      <c r="AF739" s="27">
        <f t="shared" si="368"/>
        <v>0</v>
      </c>
      <c r="AG739" s="27">
        <f t="shared" si="369"/>
        <v>0</v>
      </c>
      <c r="AH739" s="27">
        <f t="shared" si="370"/>
        <v>0</v>
      </c>
      <c r="AI739" s="27">
        <f t="shared" si="371"/>
        <v>0</v>
      </c>
      <c r="AJ739" s="27">
        <f t="shared" si="372"/>
        <v>0</v>
      </c>
      <c r="AK739" s="26">
        <f>SUM(Tabela4[[#This Row],[1º ano  LP]:[Questionário Contextual Estudante]])</f>
        <v>840</v>
      </c>
      <c r="AM739">
        <f>IFERROR(IF(VLOOKUP(Tabela4[[#This Row],[Designação]],BW:BX,2,0)="SIM",SUM(AR739:AU739)+(4*(SUM(BH739:BK739))),0),0)</f>
        <v>0</v>
      </c>
      <c r="AN739">
        <f>IFERROR(IF(VLOOKUP(Tabela4[[#This Row],[Designação]],BW:BX,2,0)="SIM",SUM(AV739:BC739)+(4*(SUM(BL739:BS739))),0),0)</f>
        <v>0</v>
      </c>
      <c r="AO739">
        <f>IFERROR(VLOOKUP(Tabela4[[#This Row],[Designação]],BW:BX,2,0),0)</f>
        <v>0</v>
      </c>
      <c r="AP739" t="str">
        <f>IF(Tabela4[[#This Row],[Designação]]=AQ739,"SIM","NÃO")</f>
        <v>SIM</v>
      </c>
      <c r="AQ739" s="38">
        <v>833043</v>
      </c>
      <c r="AR739">
        <v>59</v>
      </c>
      <c r="AS739">
        <v>85</v>
      </c>
      <c r="AT739">
        <v>64</v>
      </c>
      <c r="AU739">
        <v>96</v>
      </c>
      <c r="AV739">
        <v>54</v>
      </c>
      <c r="BD739">
        <v>358</v>
      </c>
      <c r="BF739" t="str">
        <f t="shared" si="373"/>
        <v>sim</v>
      </c>
      <c r="BG739" s="38">
        <v>833043</v>
      </c>
      <c r="BH739">
        <v>2</v>
      </c>
      <c r="BI739">
        <v>3</v>
      </c>
      <c r="BJ739">
        <v>2</v>
      </c>
      <c r="BK739">
        <v>3</v>
      </c>
      <c r="BL739">
        <v>2</v>
      </c>
      <c r="BT739">
        <v>12</v>
      </c>
    </row>
    <row r="740" spans="2:72" x14ac:dyDescent="0.25">
      <c r="B740" s="22">
        <v>8</v>
      </c>
      <c r="C740" s="23">
        <v>833045</v>
      </c>
      <c r="D740" s="24" t="s">
        <v>773</v>
      </c>
      <c r="E740" s="25">
        <f t="shared" si="343"/>
        <v>84</v>
      </c>
      <c r="F740" s="25">
        <f>Tabela4[[#This Row],[1º ano  LP]]</f>
        <v>84</v>
      </c>
      <c r="G740" s="27">
        <f t="shared" si="344"/>
        <v>6</v>
      </c>
      <c r="H740" s="27">
        <f>Tabela4[[#This Row],[1º ano - APLICADOR LP]]</f>
        <v>6</v>
      </c>
      <c r="I740" s="25">
        <f t="shared" si="345"/>
        <v>128</v>
      </c>
      <c r="J740" s="25">
        <f t="shared" si="346"/>
        <v>128</v>
      </c>
      <c r="K740" s="27">
        <f t="shared" si="347"/>
        <v>8</v>
      </c>
      <c r="L740" s="27">
        <f t="shared" si="348"/>
        <v>8</v>
      </c>
      <c r="M740" s="25">
        <f t="shared" si="349"/>
        <v>67</v>
      </c>
      <c r="N740" s="25">
        <f t="shared" si="350"/>
        <v>67</v>
      </c>
      <c r="O740" s="27">
        <f t="shared" si="351"/>
        <v>4</v>
      </c>
      <c r="P740" s="27">
        <f t="shared" si="352"/>
        <v>4</v>
      </c>
      <c r="Q740" s="25">
        <f t="shared" si="353"/>
        <v>76</v>
      </c>
      <c r="R740" s="25">
        <f t="shared" si="354"/>
        <v>76</v>
      </c>
      <c r="S740" s="25">
        <f t="shared" si="355"/>
        <v>79</v>
      </c>
      <c r="T740" s="25">
        <f t="shared" si="356"/>
        <v>79</v>
      </c>
      <c r="U740" s="25">
        <f t="shared" si="357"/>
        <v>0</v>
      </c>
      <c r="V740" s="25">
        <f t="shared" si="358"/>
        <v>0</v>
      </c>
      <c r="W740" s="25">
        <f t="shared" si="359"/>
        <v>0</v>
      </c>
      <c r="X740" s="25">
        <f t="shared" si="360"/>
        <v>0</v>
      </c>
      <c r="Y740" s="25">
        <f t="shared" si="361"/>
        <v>0</v>
      </c>
      <c r="Z740" s="25">
        <f t="shared" si="362"/>
        <v>0</v>
      </c>
      <c r="AA740" s="25">
        <f t="shared" si="363"/>
        <v>0</v>
      </c>
      <c r="AB740" s="25">
        <f t="shared" si="364"/>
        <v>0</v>
      </c>
      <c r="AC740" s="25">
        <f t="shared" si="365"/>
        <v>0</v>
      </c>
      <c r="AD740" s="25">
        <f t="shared" si="366"/>
        <v>0</v>
      </c>
      <c r="AE740" s="25">
        <f t="shared" si="367"/>
        <v>0</v>
      </c>
      <c r="AF740" s="27">
        <f t="shared" si="368"/>
        <v>0</v>
      </c>
      <c r="AG740" s="27">
        <f t="shared" si="369"/>
        <v>0</v>
      </c>
      <c r="AH740" s="27">
        <f t="shared" si="370"/>
        <v>0</v>
      </c>
      <c r="AI740" s="27">
        <f t="shared" si="371"/>
        <v>0</v>
      </c>
      <c r="AJ740" s="27">
        <f t="shared" si="372"/>
        <v>0</v>
      </c>
      <c r="AK740" s="26">
        <f>SUM(Tabela4[[#This Row],[1º ano  LP]:[Questionário Contextual Estudante]])</f>
        <v>904</v>
      </c>
      <c r="AM740">
        <f>IFERROR(IF(VLOOKUP(Tabela4[[#This Row],[Designação]],BW:BX,2,0)="SIM",SUM(AR740:AU740)+(4*(SUM(BH740:BK740))),0),0)</f>
        <v>0</v>
      </c>
      <c r="AN740">
        <f>IFERROR(IF(VLOOKUP(Tabela4[[#This Row],[Designação]],BW:BX,2,0)="SIM",SUM(AV740:BC740)+(4*(SUM(BL740:BS740))),0),0)</f>
        <v>0</v>
      </c>
      <c r="AO740">
        <f>IFERROR(VLOOKUP(Tabela4[[#This Row],[Designação]],BW:BX,2,0),0)</f>
        <v>0</v>
      </c>
      <c r="AP740" t="str">
        <f>IF(Tabela4[[#This Row],[Designação]]=AQ740,"SIM","NÃO")</f>
        <v>SIM</v>
      </c>
      <c r="AQ740" s="38">
        <v>833045</v>
      </c>
      <c r="AR740">
        <v>72</v>
      </c>
      <c r="AS740">
        <v>112</v>
      </c>
      <c r="AT740">
        <v>59</v>
      </c>
      <c r="AU740">
        <v>68</v>
      </c>
      <c r="AV740">
        <v>71</v>
      </c>
      <c r="BD740">
        <v>382</v>
      </c>
      <c r="BF740" t="str">
        <f t="shared" si="373"/>
        <v>sim</v>
      </c>
      <c r="BG740" s="38">
        <v>833045</v>
      </c>
      <c r="BH740">
        <v>3</v>
      </c>
      <c r="BI740">
        <v>4</v>
      </c>
      <c r="BJ740">
        <v>2</v>
      </c>
      <c r="BK740">
        <v>2</v>
      </c>
      <c r="BL740">
        <v>2</v>
      </c>
      <c r="BT740">
        <v>13</v>
      </c>
    </row>
    <row r="741" spans="2:72" x14ac:dyDescent="0.25">
      <c r="B741" s="22">
        <v>8</v>
      </c>
      <c r="C741" s="23">
        <v>833046</v>
      </c>
      <c r="D741" s="24" t="s">
        <v>774</v>
      </c>
      <c r="E741" s="25">
        <f t="shared" si="343"/>
        <v>50</v>
      </c>
      <c r="F741" s="25">
        <f>Tabela4[[#This Row],[1º ano  LP]]</f>
        <v>50</v>
      </c>
      <c r="G741" s="27">
        <f t="shared" si="344"/>
        <v>4</v>
      </c>
      <c r="H741" s="27">
        <f>Tabela4[[#This Row],[1º ano - APLICADOR LP]]</f>
        <v>4</v>
      </c>
      <c r="I741" s="25">
        <f t="shared" si="345"/>
        <v>53</v>
      </c>
      <c r="J741" s="25">
        <f t="shared" si="346"/>
        <v>53</v>
      </c>
      <c r="K741" s="27">
        <f t="shared" si="347"/>
        <v>4</v>
      </c>
      <c r="L741" s="27">
        <f t="shared" si="348"/>
        <v>4</v>
      </c>
      <c r="M741" s="25">
        <f t="shared" si="349"/>
        <v>69</v>
      </c>
      <c r="N741" s="25">
        <f t="shared" si="350"/>
        <v>69</v>
      </c>
      <c r="O741" s="27">
        <f t="shared" si="351"/>
        <v>4</v>
      </c>
      <c r="P741" s="27">
        <f t="shared" si="352"/>
        <v>4</v>
      </c>
      <c r="Q741" s="25">
        <f t="shared" si="353"/>
        <v>0</v>
      </c>
      <c r="R741" s="25">
        <f t="shared" si="354"/>
        <v>0</v>
      </c>
      <c r="S741" s="25">
        <f t="shared" si="355"/>
        <v>0</v>
      </c>
      <c r="T741" s="25">
        <f t="shared" si="356"/>
        <v>0</v>
      </c>
      <c r="U741" s="25">
        <f t="shared" si="357"/>
        <v>0</v>
      </c>
      <c r="V741" s="25">
        <f t="shared" si="358"/>
        <v>0</v>
      </c>
      <c r="W741" s="25">
        <f t="shared" si="359"/>
        <v>0</v>
      </c>
      <c r="X741" s="25">
        <f t="shared" si="360"/>
        <v>0</v>
      </c>
      <c r="Y741" s="25">
        <f t="shared" si="361"/>
        <v>0</v>
      </c>
      <c r="Z741" s="25">
        <f t="shared" si="362"/>
        <v>0</v>
      </c>
      <c r="AA741" s="25">
        <f t="shared" si="363"/>
        <v>0</v>
      </c>
      <c r="AB741" s="25">
        <f t="shared" si="364"/>
        <v>0</v>
      </c>
      <c r="AC741" s="25">
        <f t="shared" si="365"/>
        <v>0</v>
      </c>
      <c r="AD741" s="25">
        <f t="shared" si="366"/>
        <v>0</v>
      </c>
      <c r="AE741" s="25">
        <f t="shared" si="367"/>
        <v>0</v>
      </c>
      <c r="AF741" s="27">
        <f t="shared" si="368"/>
        <v>0</v>
      </c>
      <c r="AG741" s="27">
        <f t="shared" si="369"/>
        <v>0</v>
      </c>
      <c r="AH741" s="27">
        <f t="shared" si="370"/>
        <v>0</v>
      </c>
      <c r="AI741" s="27">
        <f t="shared" si="371"/>
        <v>0</v>
      </c>
      <c r="AJ741" s="27">
        <f t="shared" si="372"/>
        <v>0</v>
      </c>
      <c r="AK741" s="26">
        <f>SUM(Tabela4[[#This Row],[1º ano  LP]:[Questionário Contextual Estudante]])</f>
        <v>368</v>
      </c>
      <c r="AM741">
        <f>IFERROR(IF(VLOOKUP(Tabela4[[#This Row],[Designação]],BW:BX,2,0)="SIM",SUM(AR741:AU741)+(4*(SUM(BH741:BK741))),0),0)</f>
        <v>0</v>
      </c>
      <c r="AN741">
        <f>IFERROR(IF(VLOOKUP(Tabela4[[#This Row],[Designação]],BW:BX,2,0)="SIM",SUM(AV741:BC741)+(4*(SUM(BL741:BS741))),0),0)</f>
        <v>0</v>
      </c>
      <c r="AO741">
        <f>IFERROR(VLOOKUP(Tabela4[[#This Row],[Designação]],BW:BX,2,0),0)</f>
        <v>0</v>
      </c>
      <c r="AP741" t="str">
        <f>IF(Tabela4[[#This Row],[Designação]]=AQ741,"SIM","NÃO")</f>
        <v>SIM</v>
      </c>
      <c r="AQ741" s="38">
        <v>833046</v>
      </c>
      <c r="AR741">
        <v>42</v>
      </c>
      <c r="AS741">
        <v>45</v>
      </c>
      <c r="AT741">
        <v>61</v>
      </c>
      <c r="BD741">
        <v>148</v>
      </c>
      <c r="BF741" t="str">
        <f t="shared" si="373"/>
        <v>sim</v>
      </c>
      <c r="BG741" s="38">
        <v>833046</v>
      </c>
      <c r="BH741">
        <v>2</v>
      </c>
      <c r="BI741">
        <v>2</v>
      </c>
      <c r="BJ741">
        <v>2</v>
      </c>
      <c r="BT741">
        <v>6</v>
      </c>
    </row>
    <row r="742" spans="2:72" x14ac:dyDescent="0.25">
      <c r="B742" s="22">
        <v>8</v>
      </c>
      <c r="C742" s="23">
        <v>833048</v>
      </c>
      <c r="D742" s="24" t="s">
        <v>775</v>
      </c>
      <c r="E742" s="25">
        <f t="shared" si="343"/>
        <v>89</v>
      </c>
      <c r="F742" s="25">
        <f>Tabela4[[#This Row],[1º ano  LP]]</f>
        <v>89</v>
      </c>
      <c r="G742" s="27">
        <f t="shared" si="344"/>
        <v>6</v>
      </c>
      <c r="H742" s="27">
        <f>Tabela4[[#This Row],[1º ano - APLICADOR LP]]</f>
        <v>6</v>
      </c>
      <c r="I742" s="25">
        <f t="shared" si="345"/>
        <v>31</v>
      </c>
      <c r="J742" s="25">
        <f t="shared" si="346"/>
        <v>31</v>
      </c>
      <c r="K742" s="27">
        <f t="shared" si="347"/>
        <v>2</v>
      </c>
      <c r="L742" s="27">
        <f t="shared" si="348"/>
        <v>2</v>
      </c>
      <c r="M742" s="25">
        <f t="shared" si="349"/>
        <v>38</v>
      </c>
      <c r="N742" s="25">
        <f t="shared" si="350"/>
        <v>38</v>
      </c>
      <c r="O742" s="27">
        <f t="shared" si="351"/>
        <v>2</v>
      </c>
      <c r="P742" s="27">
        <f t="shared" si="352"/>
        <v>2</v>
      </c>
      <c r="Q742" s="25">
        <f t="shared" si="353"/>
        <v>34</v>
      </c>
      <c r="R742" s="25">
        <f t="shared" si="354"/>
        <v>34</v>
      </c>
      <c r="S742" s="25">
        <f t="shared" si="355"/>
        <v>37</v>
      </c>
      <c r="T742" s="25">
        <f t="shared" si="356"/>
        <v>37</v>
      </c>
      <c r="U742" s="25">
        <f t="shared" si="357"/>
        <v>0</v>
      </c>
      <c r="V742" s="25">
        <f t="shared" si="358"/>
        <v>0</v>
      </c>
      <c r="W742" s="25">
        <f t="shared" si="359"/>
        <v>0</v>
      </c>
      <c r="X742" s="25">
        <f t="shared" si="360"/>
        <v>0</v>
      </c>
      <c r="Y742" s="25">
        <f t="shared" si="361"/>
        <v>0</v>
      </c>
      <c r="Z742" s="25">
        <f t="shared" si="362"/>
        <v>0</v>
      </c>
      <c r="AA742" s="25">
        <f t="shared" si="363"/>
        <v>0</v>
      </c>
      <c r="AB742" s="25">
        <f t="shared" si="364"/>
        <v>0</v>
      </c>
      <c r="AC742" s="25">
        <f t="shared" si="365"/>
        <v>0</v>
      </c>
      <c r="AD742" s="25">
        <f t="shared" si="366"/>
        <v>0</v>
      </c>
      <c r="AE742" s="25">
        <f t="shared" si="367"/>
        <v>0</v>
      </c>
      <c r="AF742" s="27">
        <f t="shared" si="368"/>
        <v>0</v>
      </c>
      <c r="AG742" s="27">
        <f t="shared" si="369"/>
        <v>0</v>
      </c>
      <c r="AH742" s="27">
        <f t="shared" si="370"/>
        <v>0</v>
      </c>
      <c r="AI742" s="27">
        <f t="shared" si="371"/>
        <v>0</v>
      </c>
      <c r="AJ742" s="27">
        <f t="shared" si="372"/>
        <v>0</v>
      </c>
      <c r="AK742" s="26">
        <f>SUM(Tabela4[[#This Row],[1º ano  LP]:[Questionário Contextual Estudante]])</f>
        <v>478</v>
      </c>
      <c r="AM742">
        <f>IFERROR(IF(VLOOKUP(Tabela4[[#This Row],[Designação]],BW:BX,2,0)="SIM",SUM(AR742:AU742)+(4*(SUM(BH742:BK742))),0),0)</f>
        <v>0</v>
      </c>
      <c r="AN742">
        <f>IFERROR(IF(VLOOKUP(Tabela4[[#This Row],[Designação]],BW:BX,2,0)="SIM",SUM(AV742:BC742)+(4*(SUM(BL742:BS742))),0),0)</f>
        <v>0</v>
      </c>
      <c r="AO742">
        <f>IFERROR(VLOOKUP(Tabela4[[#This Row],[Designação]],BW:BX,2,0),0)</f>
        <v>0</v>
      </c>
      <c r="AP742" t="str">
        <f>IF(Tabela4[[#This Row],[Designação]]=AQ742,"SIM","NÃO")</f>
        <v>SIM</v>
      </c>
      <c r="AQ742" s="38">
        <v>833048</v>
      </c>
      <c r="AR742">
        <v>77</v>
      </c>
      <c r="AS742">
        <v>27</v>
      </c>
      <c r="AT742">
        <v>34</v>
      </c>
      <c r="AU742">
        <v>30</v>
      </c>
      <c r="AV742">
        <v>33</v>
      </c>
      <c r="BD742">
        <v>201</v>
      </c>
      <c r="BF742" t="str">
        <f t="shared" si="373"/>
        <v>sim</v>
      </c>
      <c r="BG742" s="38">
        <v>833048</v>
      </c>
      <c r="BH742">
        <v>3</v>
      </c>
      <c r="BI742">
        <v>1</v>
      </c>
      <c r="BJ742">
        <v>1</v>
      </c>
      <c r="BK742">
        <v>1</v>
      </c>
      <c r="BL742">
        <v>1</v>
      </c>
      <c r="BT742">
        <v>7</v>
      </c>
    </row>
    <row r="743" spans="2:72" x14ac:dyDescent="0.25">
      <c r="B743" s="22">
        <v>8</v>
      </c>
      <c r="C743" s="23">
        <v>833201</v>
      </c>
      <c r="D743" s="24" t="s">
        <v>776</v>
      </c>
      <c r="E743" s="25">
        <f t="shared" si="343"/>
        <v>70</v>
      </c>
      <c r="F743" s="25">
        <f>Tabela4[[#This Row],[1º ano  LP]]</f>
        <v>70</v>
      </c>
      <c r="G743" s="27">
        <f t="shared" si="344"/>
        <v>6</v>
      </c>
      <c r="H743" s="27">
        <f>Tabela4[[#This Row],[1º ano - APLICADOR LP]]</f>
        <v>6</v>
      </c>
      <c r="I743" s="25">
        <f t="shared" si="345"/>
        <v>88</v>
      </c>
      <c r="J743" s="25">
        <f t="shared" si="346"/>
        <v>88</v>
      </c>
      <c r="K743" s="27">
        <f t="shared" si="347"/>
        <v>6</v>
      </c>
      <c r="L743" s="27">
        <f t="shared" si="348"/>
        <v>6</v>
      </c>
      <c r="M743" s="25">
        <f t="shared" si="349"/>
        <v>99</v>
      </c>
      <c r="N743" s="25">
        <f t="shared" si="350"/>
        <v>99</v>
      </c>
      <c r="O743" s="27">
        <f t="shared" si="351"/>
        <v>6</v>
      </c>
      <c r="P743" s="27">
        <f t="shared" si="352"/>
        <v>6</v>
      </c>
      <c r="Q743" s="25">
        <f t="shared" si="353"/>
        <v>92</v>
      </c>
      <c r="R743" s="25">
        <f t="shared" si="354"/>
        <v>92</v>
      </c>
      <c r="S743" s="25">
        <f t="shared" si="355"/>
        <v>93</v>
      </c>
      <c r="T743" s="25">
        <f t="shared" si="356"/>
        <v>93</v>
      </c>
      <c r="U743" s="25">
        <f t="shared" si="357"/>
        <v>0</v>
      </c>
      <c r="V743" s="25">
        <f t="shared" si="358"/>
        <v>0</v>
      </c>
      <c r="W743" s="25">
        <f t="shared" si="359"/>
        <v>0</v>
      </c>
      <c r="X743" s="25">
        <f t="shared" si="360"/>
        <v>0</v>
      </c>
      <c r="Y743" s="25">
        <f t="shared" si="361"/>
        <v>0</v>
      </c>
      <c r="Z743" s="25">
        <f t="shared" si="362"/>
        <v>0</v>
      </c>
      <c r="AA743" s="25">
        <f t="shared" si="363"/>
        <v>0</v>
      </c>
      <c r="AB743" s="25">
        <f t="shared" si="364"/>
        <v>0</v>
      </c>
      <c r="AC743" s="25">
        <f t="shared" si="365"/>
        <v>0</v>
      </c>
      <c r="AD743" s="25">
        <f t="shared" si="366"/>
        <v>0</v>
      </c>
      <c r="AE743" s="25">
        <f t="shared" si="367"/>
        <v>0</v>
      </c>
      <c r="AF743" s="27">
        <f t="shared" si="368"/>
        <v>0</v>
      </c>
      <c r="AG743" s="27">
        <f t="shared" si="369"/>
        <v>0</v>
      </c>
      <c r="AH743" s="27">
        <f t="shared" si="370"/>
        <v>0</v>
      </c>
      <c r="AI743" s="27">
        <f t="shared" si="371"/>
        <v>0</v>
      </c>
      <c r="AJ743" s="27">
        <f t="shared" si="372"/>
        <v>0</v>
      </c>
      <c r="AK743" s="26">
        <f>SUM(Tabela4[[#This Row],[1º ano  LP]:[Questionário Contextual Estudante]])</f>
        <v>920</v>
      </c>
      <c r="AM743">
        <f>IFERROR(IF(VLOOKUP(Tabela4[[#This Row],[Designação]],BW:BX,2,0)="SIM",SUM(AR743:AU743)+(4*(SUM(BH743:BK743))),0),0)</f>
        <v>0</v>
      </c>
      <c r="AN743">
        <f>IFERROR(IF(VLOOKUP(Tabela4[[#This Row],[Designação]],BW:BX,2,0)="SIM",SUM(AV743:BC743)+(4*(SUM(BL743:BS743))),0),0)</f>
        <v>0</v>
      </c>
      <c r="AO743">
        <f>IFERROR(VLOOKUP(Tabela4[[#This Row],[Designação]],BW:BX,2,0),0)</f>
        <v>0</v>
      </c>
      <c r="AP743" t="str">
        <f>IF(Tabela4[[#This Row],[Designação]]=AQ743,"SIM","NÃO")</f>
        <v>SIM</v>
      </c>
      <c r="AQ743" s="38">
        <v>833201</v>
      </c>
      <c r="AR743">
        <v>58</v>
      </c>
      <c r="AS743">
        <v>76</v>
      </c>
      <c r="AT743">
        <v>87</v>
      </c>
      <c r="AU743">
        <v>80</v>
      </c>
      <c r="AV743">
        <v>81</v>
      </c>
      <c r="BD743">
        <v>382</v>
      </c>
      <c r="BF743" t="str">
        <f t="shared" si="373"/>
        <v>sim</v>
      </c>
      <c r="BG743" s="38">
        <v>833201</v>
      </c>
      <c r="BH743">
        <v>3</v>
      </c>
      <c r="BI743">
        <v>3</v>
      </c>
      <c r="BJ743">
        <v>3</v>
      </c>
      <c r="BK743">
        <v>3</v>
      </c>
      <c r="BL743">
        <v>3</v>
      </c>
      <c r="BT743">
        <v>15</v>
      </c>
    </row>
    <row r="744" spans="2:72" x14ac:dyDescent="0.25">
      <c r="B744" s="22">
        <v>8</v>
      </c>
      <c r="C744" s="23">
        <v>833501</v>
      </c>
      <c r="D744" s="24" t="s">
        <v>777</v>
      </c>
      <c r="E744" s="25">
        <f t="shared" si="343"/>
        <v>62</v>
      </c>
      <c r="F744" s="25">
        <f>Tabela4[[#This Row],[1º ano  LP]]</f>
        <v>62</v>
      </c>
      <c r="G744" s="27">
        <f t="shared" si="344"/>
        <v>4</v>
      </c>
      <c r="H744" s="27">
        <f>Tabela4[[#This Row],[1º ano - APLICADOR LP]]</f>
        <v>4</v>
      </c>
      <c r="I744" s="25">
        <f t="shared" si="345"/>
        <v>59</v>
      </c>
      <c r="J744" s="25">
        <f t="shared" si="346"/>
        <v>59</v>
      </c>
      <c r="K744" s="27">
        <f t="shared" si="347"/>
        <v>4</v>
      </c>
      <c r="L744" s="27">
        <f t="shared" si="348"/>
        <v>4</v>
      </c>
      <c r="M744" s="25">
        <f t="shared" si="349"/>
        <v>66</v>
      </c>
      <c r="N744" s="25">
        <f t="shared" si="350"/>
        <v>66</v>
      </c>
      <c r="O744" s="27">
        <f t="shared" si="351"/>
        <v>4</v>
      </c>
      <c r="P744" s="27">
        <f t="shared" si="352"/>
        <v>4</v>
      </c>
      <c r="Q744" s="25">
        <f t="shared" si="353"/>
        <v>62</v>
      </c>
      <c r="R744" s="25">
        <f t="shared" si="354"/>
        <v>62</v>
      </c>
      <c r="S744" s="25">
        <f t="shared" si="355"/>
        <v>64</v>
      </c>
      <c r="T744" s="25">
        <f t="shared" si="356"/>
        <v>64</v>
      </c>
      <c r="U744" s="25">
        <f t="shared" si="357"/>
        <v>65</v>
      </c>
      <c r="V744" s="25">
        <f t="shared" si="358"/>
        <v>65</v>
      </c>
      <c r="W744" s="25">
        <f t="shared" si="359"/>
        <v>0</v>
      </c>
      <c r="X744" s="25">
        <f t="shared" si="360"/>
        <v>0</v>
      </c>
      <c r="Y744" s="25">
        <f t="shared" si="361"/>
        <v>0</v>
      </c>
      <c r="Z744" s="25">
        <f t="shared" si="362"/>
        <v>0</v>
      </c>
      <c r="AA744" s="25">
        <f t="shared" si="363"/>
        <v>0</v>
      </c>
      <c r="AB744" s="25">
        <f t="shared" si="364"/>
        <v>0</v>
      </c>
      <c r="AC744" s="25">
        <f t="shared" si="365"/>
        <v>0</v>
      </c>
      <c r="AD744" s="25">
        <f t="shared" si="366"/>
        <v>0</v>
      </c>
      <c r="AE744" s="25">
        <f t="shared" si="367"/>
        <v>0</v>
      </c>
      <c r="AF744" s="27">
        <f t="shared" si="368"/>
        <v>0</v>
      </c>
      <c r="AG744" s="27">
        <f t="shared" si="369"/>
        <v>0</v>
      </c>
      <c r="AH744" s="27">
        <f t="shared" si="370"/>
        <v>0</v>
      </c>
      <c r="AI744" s="27">
        <f t="shared" si="371"/>
        <v>0</v>
      </c>
      <c r="AJ744" s="27">
        <f t="shared" si="372"/>
        <v>0</v>
      </c>
      <c r="AK744" s="26">
        <f>SUM(Tabela4[[#This Row],[1º ano  LP]:[Questionário Contextual Estudante]])</f>
        <v>780</v>
      </c>
      <c r="AM744">
        <f>IFERROR(IF(VLOOKUP(Tabela4[[#This Row],[Designação]],BW:BX,2,0)="SIM",SUM(AR744:AU744)+(4*(SUM(BH744:BK744))),0),0)</f>
        <v>0</v>
      </c>
      <c r="AN744">
        <f>IFERROR(IF(VLOOKUP(Tabela4[[#This Row],[Designação]],BW:BX,2,0)="SIM",SUM(AV744:BC744)+(4*(SUM(BL744:BS744))),0),0)</f>
        <v>0</v>
      </c>
      <c r="AO744">
        <f>IFERROR(VLOOKUP(Tabela4[[#This Row],[Designação]],BW:BX,2,0),0)</f>
        <v>0</v>
      </c>
      <c r="AP744" t="str">
        <f>IF(Tabela4[[#This Row],[Designação]]=AQ744,"SIM","NÃO")</f>
        <v>SIM</v>
      </c>
      <c r="AQ744" s="38">
        <v>833501</v>
      </c>
      <c r="AR744">
        <v>54</v>
      </c>
      <c r="AS744">
        <v>51</v>
      </c>
      <c r="AT744">
        <v>58</v>
      </c>
      <c r="AU744">
        <v>54</v>
      </c>
      <c r="AV744">
        <v>56</v>
      </c>
      <c r="AW744">
        <v>57</v>
      </c>
      <c r="BD744">
        <v>330</v>
      </c>
      <c r="BF744" t="str">
        <f t="shared" si="373"/>
        <v>sim</v>
      </c>
      <c r="BG744" s="38">
        <v>833501</v>
      </c>
      <c r="BH744">
        <v>2</v>
      </c>
      <c r="BI744">
        <v>2</v>
      </c>
      <c r="BJ744">
        <v>2</v>
      </c>
      <c r="BK744">
        <v>2</v>
      </c>
      <c r="BL744">
        <v>2</v>
      </c>
      <c r="BM744">
        <v>2</v>
      </c>
      <c r="BT744">
        <v>12</v>
      </c>
    </row>
    <row r="745" spans="2:72" x14ac:dyDescent="0.25">
      <c r="B745" s="22">
        <v>8</v>
      </c>
      <c r="C745" s="23">
        <v>833502</v>
      </c>
      <c r="D745" s="24" t="s">
        <v>778</v>
      </c>
      <c r="E745" s="25">
        <f t="shared" si="343"/>
        <v>82</v>
      </c>
      <c r="F745" s="25">
        <f>Tabela4[[#This Row],[1º ano  LP]]</f>
        <v>82</v>
      </c>
      <c r="G745" s="27">
        <f t="shared" si="344"/>
        <v>6</v>
      </c>
      <c r="H745" s="27">
        <f>Tabela4[[#This Row],[1º ano - APLICADOR LP]]</f>
        <v>6</v>
      </c>
      <c r="I745" s="25">
        <f t="shared" si="345"/>
        <v>92</v>
      </c>
      <c r="J745" s="25">
        <f t="shared" si="346"/>
        <v>92</v>
      </c>
      <c r="K745" s="27">
        <f t="shared" si="347"/>
        <v>6</v>
      </c>
      <c r="L745" s="27">
        <f t="shared" si="348"/>
        <v>6</v>
      </c>
      <c r="M745" s="25">
        <f t="shared" si="349"/>
        <v>100</v>
      </c>
      <c r="N745" s="25">
        <f t="shared" si="350"/>
        <v>100</v>
      </c>
      <c r="O745" s="27">
        <f t="shared" si="351"/>
        <v>6</v>
      </c>
      <c r="P745" s="27">
        <f t="shared" si="352"/>
        <v>6</v>
      </c>
      <c r="Q745" s="25">
        <f t="shared" si="353"/>
        <v>96</v>
      </c>
      <c r="R745" s="25">
        <f t="shared" si="354"/>
        <v>96</v>
      </c>
      <c r="S745" s="25">
        <f t="shared" si="355"/>
        <v>100</v>
      </c>
      <c r="T745" s="25">
        <f t="shared" si="356"/>
        <v>100</v>
      </c>
      <c r="U745" s="25">
        <f t="shared" si="357"/>
        <v>74</v>
      </c>
      <c r="V745" s="25">
        <f t="shared" si="358"/>
        <v>74</v>
      </c>
      <c r="W745" s="25">
        <f t="shared" si="359"/>
        <v>0</v>
      </c>
      <c r="X745" s="25">
        <f t="shared" si="360"/>
        <v>0</v>
      </c>
      <c r="Y745" s="25">
        <f t="shared" si="361"/>
        <v>0</v>
      </c>
      <c r="Z745" s="25">
        <f t="shared" si="362"/>
        <v>0</v>
      </c>
      <c r="AA745" s="25">
        <f t="shared" si="363"/>
        <v>0</v>
      </c>
      <c r="AB745" s="25">
        <f t="shared" si="364"/>
        <v>0</v>
      </c>
      <c r="AC745" s="25">
        <f t="shared" si="365"/>
        <v>0</v>
      </c>
      <c r="AD745" s="25">
        <f t="shared" si="366"/>
        <v>0</v>
      </c>
      <c r="AE745" s="25">
        <f t="shared" si="367"/>
        <v>0</v>
      </c>
      <c r="AF745" s="27">
        <f t="shared" si="368"/>
        <v>0</v>
      </c>
      <c r="AG745" s="27">
        <f t="shared" si="369"/>
        <v>0</v>
      </c>
      <c r="AH745" s="27">
        <f t="shared" si="370"/>
        <v>0</v>
      </c>
      <c r="AI745" s="27">
        <f t="shared" si="371"/>
        <v>0</v>
      </c>
      <c r="AJ745" s="27">
        <f t="shared" si="372"/>
        <v>0</v>
      </c>
      <c r="AK745" s="26">
        <f>SUM(Tabela4[[#This Row],[1º ano  LP]:[Questionário Contextual Estudante]])</f>
        <v>1124</v>
      </c>
      <c r="AM745">
        <f>IFERROR(IF(VLOOKUP(Tabela4[[#This Row],[Designação]],BW:BX,2,0)="SIM",SUM(AR745:AU745)+(4*(SUM(BH745:BK745))),0),0)</f>
        <v>0</v>
      </c>
      <c r="AN745">
        <f>IFERROR(IF(VLOOKUP(Tabela4[[#This Row],[Designação]],BW:BX,2,0)="SIM",SUM(AV745:BC745)+(4*(SUM(BL745:BS745))),0),0)</f>
        <v>0</v>
      </c>
      <c r="AO745">
        <f>IFERROR(VLOOKUP(Tabela4[[#This Row],[Designação]],BW:BX,2,0),0)</f>
        <v>0</v>
      </c>
      <c r="AP745" t="str">
        <f>IF(Tabela4[[#This Row],[Designação]]=AQ745,"SIM","NÃO")</f>
        <v>SIM</v>
      </c>
      <c r="AQ745" s="38">
        <v>833502</v>
      </c>
      <c r="AR745">
        <v>70</v>
      </c>
      <c r="AS745">
        <v>80</v>
      </c>
      <c r="AT745">
        <v>88</v>
      </c>
      <c r="AU745">
        <v>84</v>
      </c>
      <c r="AV745">
        <v>88</v>
      </c>
      <c r="AW745">
        <v>66</v>
      </c>
      <c r="BD745">
        <v>476</v>
      </c>
      <c r="BF745" t="str">
        <f t="shared" si="373"/>
        <v>sim</v>
      </c>
      <c r="BG745" s="38">
        <v>833502</v>
      </c>
      <c r="BH745">
        <v>3</v>
      </c>
      <c r="BI745">
        <v>3</v>
      </c>
      <c r="BJ745">
        <v>3</v>
      </c>
      <c r="BK745">
        <v>3</v>
      </c>
      <c r="BL745">
        <v>3</v>
      </c>
      <c r="BM745">
        <v>2</v>
      </c>
      <c r="BT745">
        <v>17</v>
      </c>
    </row>
    <row r="746" spans="2:72" x14ac:dyDescent="0.25">
      <c r="B746" s="22">
        <v>8</v>
      </c>
      <c r="C746" s="23">
        <v>833503</v>
      </c>
      <c r="D746" s="24" t="s">
        <v>779</v>
      </c>
      <c r="E746" s="25">
        <f t="shared" si="343"/>
        <v>87</v>
      </c>
      <c r="F746" s="25">
        <f>Tabela4[[#This Row],[1º ano  LP]]</f>
        <v>87</v>
      </c>
      <c r="G746" s="27">
        <f t="shared" si="344"/>
        <v>6</v>
      </c>
      <c r="H746" s="27">
        <f>Tabela4[[#This Row],[1º ano - APLICADOR LP]]</f>
        <v>6</v>
      </c>
      <c r="I746" s="25">
        <f t="shared" si="345"/>
        <v>106</v>
      </c>
      <c r="J746" s="25">
        <f t="shared" si="346"/>
        <v>106</v>
      </c>
      <c r="K746" s="27">
        <f t="shared" si="347"/>
        <v>6</v>
      </c>
      <c r="L746" s="27">
        <f t="shared" si="348"/>
        <v>6</v>
      </c>
      <c r="M746" s="25">
        <f t="shared" si="349"/>
        <v>108</v>
      </c>
      <c r="N746" s="25">
        <f t="shared" si="350"/>
        <v>108</v>
      </c>
      <c r="O746" s="27">
        <f t="shared" si="351"/>
        <v>6</v>
      </c>
      <c r="P746" s="27">
        <f t="shared" si="352"/>
        <v>6</v>
      </c>
      <c r="Q746" s="25">
        <f t="shared" si="353"/>
        <v>106</v>
      </c>
      <c r="R746" s="25">
        <f t="shared" si="354"/>
        <v>106</v>
      </c>
      <c r="S746" s="25">
        <f t="shared" si="355"/>
        <v>75</v>
      </c>
      <c r="T746" s="25">
        <f t="shared" si="356"/>
        <v>75</v>
      </c>
      <c r="U746" s="25">
        <f t="shared" si="357"/>
        <v>0</v>
      </c>
      <c r="V746" s="25">
        <f t="shared" si="358"/>
        <v>0</v>
      </c>
      <c r="W746" s="25">
        <f t="shared" si="359"/>
        <v>0</v>
      </c>
      <c r="X746" s="25">
        <f t="shared" si="360"/>
        <v>0</v>
      </c>
      <c r="Y746" s="25">
        <f t="shared" si="361"/>
        <v>0</v>
      </c>
      <c r="Z746" s="25">
        <f t="shared" si="362"/>
        <v>0</v>
      </c>
      <c r="AA746" s="25">
        <f t="shared" si="363"/>
        <v>0</v>
      </c>
      <c r="AB746" s="25">
        <f t="shared" si="364"/>
        <v>0</v>
      </c>
      <c r="AC746" s="25">
        <f t="shared" si="365"/>
        <v>0</v>
      </c>
      <c r="AD746" s="25">
        <f t="shared" si="366"/>
        <v>0</v>
      </c>
      <c r="AE746" s="25">
        <f t="shared" si="367"/>
        <v>0</v>
      </c>
      <c r="AF746" s="27">
        <f t="shared" si="368"/>
        <v>0</v>
      </c>
      <c r="AG746" s="27">
        <f t="shared" si="369"/>
        <v>0</v>
      </c>
      <c r="AH746" s="27">
        <f t="shared" si="370"/>
        <v>0</v>
      </c>
      <c r="AI746" s="27">
        <f t="shared" si="371"/>
        <v>0</v>
      </c>
      <c r="AJ746" s="27">
        <f t="shared" si="372"/>
        <v>0</v>
      </c>
      <c r="AK746" s="26">
        <f>SUM(Tabela4[[#This Row],[1º ano  LP]:[Questionário Contextual Estudante]])</f>
        <v>1000</v>
      </c>
      <c r="AM746">
        <f>IFERROR(IF(VLOOKUP(Tabela4[[#This Row],[Designação]],BW:BX,2,0)="SIM",SUM(AR746:AU746)+(4*(SUM(BH746:BK746))),0),0)</f>
        <v>0</v>
      </c>
      <c r="AN746">
        <f>IFERROR(IF(VLOOKUP(Tabela4[[#This Row],[Designação]],BW:BX,2,0)="SIM",SUM(AV746:BC746)+(4*(SUM(BL746:BS746))),0),0)</f>
        <v>0</v>
      </c>
      <c r="AO746">
        <f>IFERROR(VLOOKUP(Tabela4[[#This Row],[Designação]],BW:BX,2,0),0)</f>
        <v>0</v>
      </c>
      <c r="AP746" t="str">
        <f>IF(Tabela4[[#This Row],[Designação]]=AQ746,"SIM","NÃO")</f>
        <v>SIM</v>
      </c>
      <c r="AQ746" s="38">
        <v>833503</v>
      </c>
      <c r="AR746">
        <v>75</v>
      </c>
      <c r="AS746">
        <v>94</v>
      </c>
      <c r="AT746">
        <v>96</v>
      </c>
      <c r="AU746">
        <v>94</v>
      </c>
      <c r="AV746">
        <v>67</v>
      </c>
      <c r="BD746">
        <v>426</v>
      </c>
      <c r="BF746" t="str">
        <f t="shared" si="373"/>
        <v>sim</v>
      </c>
      <c r="BG746" s="38">
        <v>833503</v>
      </c>
      <c r="BH746">
        <v>3</v>
      </c>
      <c r="BI746">
        <v>3</v>
      </c>
      <c r="BJ746">
        <v>3</v>
      </c>
      <c r="BK746">
        <v>3</v>
      </c>
      <c r="BL746">
        <v>2</v>
      </c>
      <c r="BT746">
        <v>14</v>
      </c>
    </row>
    <row r="747" spans="2:72" x14ac:dyDescent="0.25">
      <c r="B747" s="22">
        <v>8</v>
      </c>
      <c r="C747" s="23">
        <v>833504</v>
      </c>
      <c r="D747" s="24" t="s">
        <v>780</v>
      </c>
      <c r="E747" s="25">
        <f t="shared" si="343"/>
        <v>62</v>
      </c>
      <c r="F747" s="25">
        <f>Tabela4[[#This Row],[1º ano  LP]]</f>
        <v>62</v>
      </c>
      <c r="G747" s="27">
        <f t="shared" si="344"/>
        <v>4</v>
      </c>
      <c r="H747" s="27">
        <f>Tabela4[[#This Row],[1º ano - APLICADOR LP]]</f>
        <v>4</v>
      </c>
      <c r="I747" s="25">
        <f t="shared" si="345"/>
        <v>76</v>
      </c>
      <c r="J747" s="25">
        <f t="shared" si="346"/>
        <v>76</v>
      </c>
      <c r="K747" s="27">
        <f t="shared" si="347"/>
        <v>6</v>
      </c>
      <c r="L747" s="27">
        <f t="shared" si="348"/>
        <v>6</v>
      </c>
      <c r="M747" s="25">
        <f t="shared" si="349"/>
        <v>96</v>
      </c>
      <c r="N747" s="25">
        <f t="shared" si="350"/>
        <v>96</v>
      </c>
      <c r="O747" s="27">
        <f t="shared" si="351"/>
        <v>6</v>
      </c>
      <c r="P747" s="27">
        <f t="shared" si="352"/>
        <v>6</v>
      </c>
      <c r="Q747" s="25">
        <f t="shared" si="353"/>
        <v>70</v>
      </c>
      <c r="R747" s="25">
        <f t="shared" si="354"/>
        <v>70</v>
      </c>
      <c r="S747" s="25">
        <f t="shared" si="355"/>
        <v>65</v>
      </c>
      <c r="T747" s="25">
        <f t="shared" si="356"/>
        <v>65</v>
      </c>
      <c r="U747" s="25">
        <f t="shared" si="357"/>
        <v>0</v>
      </c>
      <c r="V747" s="25">
        <f t="shared" si="358"/>
        <v>0</v>
      </c>
      <c r="W747" s="25">
        <f t="shared" si="359"/>
        <v>0</v>
      </c>
      <c r="X747" s="25">
        <f t="shared" si="360"/>
        <v>0</v>
      </c>
      <c r="Y747" s="25">
        <f t="shared" si="361"/>
        <v>0</v>
      </c>
      <c r="Z747" s="25">
        <f t="shared" si="362"/>
        <v>0</v>
      </c>
      <c r="AA747" s="25">
        <f t="shared" si="363"/>
        <v>0</v>
      </c>
      <c r="AB747" s="25">
        <f t="shared" si="364"/>
        <v>0</v>
      </c>
      <c r="AC747" s="25">
        <f t="shared" si="365"/>
        <v>0</v>
      </c>
      <c r="AD747" s="25">
        <f t="shared" si="366"/>
        <v>0</v>
      </c>
      <c r="AE747" s="25">
        <f t="shared" si="367"/>
        <v>0</v>
      </c>
      <c r="AF747" s="27">
        <f t="shared" si="368"/>
        <v>0</v>
      </c>
      <c r="AG747" s="27">
        <f t="shared" si="369"/>
        <v>0</v>
      </c>
      <c r="AH747" s="27">
        <f t="shared" si="370"/>
        <v>0</v>
      </c>
      <c r="AI747" s="27">
        <f t="shared" si="371"/>
        <v>0</v>
      </c>
      <c r="AJ747" s="27">
        <f t="shared" si="372"/>
        <v>0</v>
      </c>
      <c r="AK747" s="26">
        <f>SUM(Tabela4[[#This Row],[1º ano  LP]:[Questionário Contextual Estudante]])</f>
        <v>770</v>
      </c>
      <c r="AM747">
        <f>IFERROR(IF(VLOOKUP(Tabela4[[#This Row],[Designação]],BW:BX,2,0)="SIM",SUM(AR747:AU747)+(4*(SUM(BH747:BK747))),0),0)</f>
        <v>0</v>
      </c>
      <c r="AN747">
        <f>IFERROR(IF(VLOOKUP(Tabela4[[#This Row],[Designação]],BW:BX,2,0)="SIM",SUM(AV747:BC747)+(4*(SUM(BL747:BS747))),0),0)</f>
        <v>0</v>
      </c>
      <c r="AO747">
        <f>IFERROR(VLOOKUP(Tabela4[[#This Row],[Designação]],BW:BX,2,0),0)</f>
        <v>0</v>
      </c>
      <c r="AP747" t="str">
        <f>IF(Tabela4[[#This Row],[Designação]]=AQ747,"SIM","NÃO")</f>
        <v>SIM</v>
      </c>
      <c r="AQ747" s="38">
        <v>833504</v>
      </c>
      <c r="AR747">
        <v>54</v>
      </c>
      <c r="AS747">
        <v>64</v>
      </c>
      <c r="AT747">
        <v>84</v>
      </c>
      <c r="AU747">
        <v>62</v>
      </c>
      <c r="AV747">
        <v>57</v>
      </c>
      <c r="BD747">
        <v>321</v>
      </c>
      <c r="BF747" t="str">
        <f t="shared" si="373"/>
        <v>sim</v>
      </c>
      <c r="BG747" s="38">
        <v>833504</v>
      </c>
      <c r="BH747">
        <v>2</v>
      </c>
      <c r="BI747">
        <v>3</v>
      </c>
      <c r="BJ747">
        <v>3</v>
      </c>
      <c r="BK747">
        <v>2</v>
      </c>
      <c r="BL747">
        <v>2</v>
      </c>
      <c r="BT747">
        <v>12</v>
      </c>
    </row>
    <row r="748" spans="2:72" x14ac:dyDescent="0.25">
      <c r="B748" s="22">
        <v>8</v>
      </c>
      <c r="C748" s="23">
        <v>833505</v>
      </c>
      <c r="D748" s="24" t="s">
        <v>781</v>
      </c>
      <c r="E748" s="25">
        <f t="shared" si="343"/>
        <v>47</v>
      </c>
      <c r="F748" s="25">
        <f>Tabela4[[#This Row],[1º ano  LP]]</f>
        <v>47</v>
      </c>
      <c r="G748" s="27">
        <f t="shared" si="344"/>
        <v>4</v>
      </c>
      <c r="H748" s="27">
        <f>Tabela4[[#This Row],[1º ano - APLICADOR LP]]</f>
        <v>4</v>
      </c>
      <c r="I748" s="25">
        <f t="shared" si="345"/>
        <v>46</v>
      </c>
      <c r="J748" s="25">
        <f t="shared" si="346"/>
        <v>46</v>
      </c>
      <c r="K748" s="27">
        <f t="shared" si="347"/>
        <v>4</v>
      </c>
      <c r="L748" s="27">
        <f t="shared" si="348"/>
        <v>4</v>
      </c>
      <c r="M748" s="25">
        <f t="shared" si="349"/>
        <v>65</v>
      </c>
      <c r="N748" s="25">
        <f t="shared" si="350"/>
        <v>65</v>
      </c>
      <c r="O748" s="27">
        <f t="shared" si="351"/>
        <v>4</v>
      </c>
      <c r="P748" s="27">
        <f t="shared" si="352"/>
        <v>4</v>
      </c>
      <c r="Q748" s="25">
        <f t="shared" si="353"/>
        <v>49</v>
      </c>
      <c r="R748" s="25">
        <f t="shared" si="354"/>
        <v>49</v>
      </c>
      <c r="S748" s="25">
        <f t="shared" si="355"/>
        <v>35</v>
      </c>
      <c r="T748" s="25">
        <f t="shared" si="356"/>
        <v>35</v>
      </c>
      <c r="U748" s="25">
        <f t="shared" si="357"/>
        <v>0</v>
      </c>
      <c r="V748" s="25">
        <f t="shared" si="358"/>
        <v>0</v>
      </c>
      <c r="W748" s="25">
        <f t="shared" si="359"/>
        <v>0</v>
      </c>
      <c r="X748" s="25">
        <f t="shared" si="360"/>
        <v>0</v>
      </c>
      <c r="Y748" s="25">
        <f t="shared" si="361"/>
        <v>0</v>
      </c>
      <c r="Z748" s="25">
        <f t="shared" si="362"/>
        <v>0</v>
      </c>
      <c r="AA748" s="25">
        <f t="shared" si="363"/>
        <v>0</v>
      </c>
      <c r="AB748" s="25">
        <f t="shared" si="364"/>
        <v>0</v>
      </c>
      <c r="AC748" s="25">
        <f t="shared" si="365"/>
        <v>0</v>
      </c>
      <c r="AD748" s="25">
        <f t="shared" si="366"/>
        <v>0</v>
      </c>
      <c r="AE748" s="25">
        <f t="shared" si="367"/>
        <v>0</v>
      </c>
      <c r="AF748" s="27">
        <f t="shared" si="368"/>
        <v>0</v>
      </c>
      <c r="AG748" s="27">
        <f t="shared" si="369"/>
        <v>0</v>
      </c>
      <c r="AH748" s="27">
        <f t="shared" si="370"/>
        <v>0</v>
      </c>
      <c r="AI748" s="27">
        <f t="shared" si="371"/>
        <v>0</v>
      </c>
      <c r="AJ748" s="27">
        <f t="shared" si="372"/>
        <v>0</v>
      </c>
      <c r="AK748" s="26">
        <f>SUM(Tabela4[[#This Row],[1º ano  LP]:[Questionário Contextual Estudante]])</f>
        <v>508</v>
      </c>
      <c r="AM748">
        <f>IFERROR(IF(VLOOKUP(Tabela4[[#This Row],[Designação]],BW:BX,2,0)="SIM",SUM(AR748:AU748)+(4*(SUM(BH748:BK748))),0),0)</f>
        <v>0</v>
      </c>
      <c r="AN748">
        <f>IFERROR(IF(VLOOKUP(Tabela4[[#This Row],[Designação]],BW:BX,2,0)="SIM",SUM(AV748:BC748)+(4*(SUM(BL748:BS748))),0),0)</f>
        <v>0</v>
      </c>
      <c r="AO748">
        <f>IFERROR(VLOOKUP(Tabela4[[#This Row],[Designação]],BW:BX,2,0),0)</f>
        <v>0</v>
      </c>
      <c r="AP748" t="str">
        <f>IF(Tabela4[[#This Row],[Designação]]=AQ748,"SIM","NÃO")</f>
        <v>SIM</v>
      </c>
      <c r="AQ748" s="38">
        <v>833505</v>
      </c>
      <c r="AR748">
        <v>39</v>
      </c>
      <c r="AS748">
        <v>38</v>
      </c>
      <c r="AT748">
        <v>57</v>
      </c>
      <c r="AU748">
        <v>41</v>
      </c>
      <c r="AV748">
        <v>31</v>
      </c>
      <c r="BD748">
        <v>206</v>
      </c>
      <c r="BF748" t="str">
        <f t="shared" si="373"/>
        <v>sim</v>
      </c>
      <c r="BG748" s="38">
        <v>833505</v>
      </c>
      <c r="BH748">
        <v>2</v>
      </c>
      <c r="BI748">
        <v>2</v>
      </c>
      <c r="BJ748">
        <v>2</v>
      </c>
      <c r="BK748">
        <v>2</v>
      </c>
      <c r="BL748">
        <v>1</v>
      </c>
      <c r="BT748">
        <v>9</v>
      </c>
    </row>
    <row r="749" spans="2:72" x14ac:dyDescent="0.25">
      <c r="B749" s="22">
        <v>9</v>
      </c>
      <c r="C749" s="23">
        <v>918001</v>
      </c>
      <c r="D749" s="24" t="s">
        <v>782</v>
      </c>
      <c r="E749" s="25">
        <f t="shared" si="343"/>
        <v>0</v>
      </c>
      <c r="F749" s="25">
        <f>Tabela4[[#This Row],[1º ano  LP]]</f>
        <v>0</v>
      </c>
      <c r="G749" s="27">
        <f t="shared" si="344"/>
        <v>0</v>
      </c>
      <c r="H749" s="27">
        <f>Tabela4[[#This Row],[1º ano - APLICADOR LP]]</f>
        <v>0</v>
      </c>
      <c r="I749" s="25">
        <f t="shared" si="345"/>
        <v>0</v>
      </c>
      <c r="J749" s="25">
        <f t="shared" si="346"/>
        <v>0</v>
      </c>
      <c r="K749" s="27">
        <f t="shared" si="347"/>
        <v>0</v>
      </c>
      <c r="L749" s="27">
        <f t="shared" si="348"/>
        <v>0</v>
      </c>
      <c r="M749" s="25">
        <f t="shared" si="349"/>
        <v>0</v>
      </c>
      <c r="N749" s="25">
        <f t="shared" si="350"/>
        <v>0</v>
      </c>
      <c r="O749" s="27">
        <f t="shared" si="351"/>
        <v>0</v>
      </c>
      <c r="P749" s="27">
        <f t="shared" si="352"/>
        <v>0</v>
      </c>
      <c r="Q749" s="25">
        <f t="shared" si="353"/>
        <v>0</v>
      </c>
      <c r="R749" s="25">
        <f t="shared" si="354"/>
        <v>0</v>
      </c>
      <c r="S749" s="25">
        <f t="shared" si="355"/>
        <v>0</v>
      </c>
      <c r="T749" s="25">
        <f t="shared" si="356"/>
        <v>0</v>
      </c>
      <c r="U749" s="25">
        <f t="shared" si="357"/>
        <v>101</v>
      </c>
      <c r="V749" s="25">
        <f t="shared" si="358"/>
        <v>101</v>
      </c>
      <c r="W749" s="25">
        <f t="shared" si="359"/>
        <v>152</v>
      </c>
      <c r="X749" s="25">
        <f t="shared" si="360"/>
        <v>152</v>
      </c>
      <c r="Y749" s="25">
        <f t="shared" si="361"/>
        <v>122</v>
      </c>
      <c r="Z749" s="25">
        <f t="shared" si="362"/>
        <v>122</v>
      </c>
      <c r="AA749" s="25">
        <f t="shared" si="363"/>
        <v>122</v>
      </c>
      <c r="AB749" s="25">
        <f t="shared" si="364"/>
        <v>122</v>
      </c>
      <c r="AC749" s="25">
        <f t="shared" si="365"/>
        <v>32</v>
      </c>
      <c r="AD749" s="25">
        <f t="shared" si="366"/>
        <v>32</v>
      </c>
      <c r="AE749" s="25">
        <f t="shared" si="367"/>
        <v>48</v>
      </c>
      <c r="AF749" s="27">
        <f t="shared" si="368"/>
        <v>48</v>
      </c>
      <c r="AG749" s="27">
        <f t="shared" si="369"/>
        <v>0</v>
      </c>
      <c r="AH749" s="27">
        <f t="shared" si="370"/>
        <v>0</v>
      </c>
      <c r="AI749" s="27">
        <f t="shared" si="371"/>
        <v>0</v>
      </c>
      <c r="AJ749" s="27">
        <f t="shared" si="372"/>
        <v>0</v>
      </c>
      <c r="AK749" s="26">
        <f>SUM(Tabela4[[#This Row],[1º ano  LP]:[Questionário Contextual Estudante]])</f>
        <v>1154</v>
      </c>
      <c r="AM749">
        <f>IFERROR(IF(VLOOKUP(Tabela4[[#This Row],[Designação]],BW:BX,2,0)="SIM",SUM(AR749:AU749)+(4*(SUM(BH749:BK749))),0),0)</f>
        <v>0</v>
      </c>
      <c r="AN749">
        <f>IFERROR(IF(VLOOKUP(Tabela4[[#This Row],[Designação]],BW:BX,2,0)="SIM",SUM(AV749:BC749)+(4*(SUM(BL749:BS749))),0),0)</f>
        <v>0</v>
      </c>
      <c r="AO749">
        <f>IFERROR(VLOOKUP(Tabela4[[#This Row],[Designação]],BW:BX,2,0),0)</f>
        <v>0</v>
      </c>
      <c r="AP749" t="str">
        <f>IF(Tabela4[[#This Row],[Designação]]=AQ749,"SIM","NÃO")</f>
        <v>SIM</v>
      </c>
      <c r="AQ749" s="38">
        <v>918001</v>
      </c>
      <c r="AW749">
        <v>89</v>
      </c>
      <c r="AX749">
        <v>136</v>
      </c>
      <c r="AY749">
        <v>110</v>
      </c>
      <c r="AZ749">
        <v>110</v>
      </c>
      <c r="BA749">
        <v>28</v>
      </c>
      <c r="BB749">
        <v>40</v>
      </c>
      <c r="BD749">
        <v>513</v>
      </c>
      <c r="BF749" t="str">
        <f t="shared" si="373"/>
        <v>sim</v>
      </c>
      <c r="BG749" s="38">
        <v>918001</v>
      </c>
      <c r="BM749">
        <v>3</v>
      </c>
      <c r="BN749">
        <v>4</v>
      </c>
      <c r="BO749">
        <v>3</v>
      </c>
      <c r="BP749">
        <v>3</v>
      </c>
      <c r="BQ749">
        <v>1</v>
      </c>
      <c r="BR749">
        <v>2</v>
      </c>
      <c r="BT749">
        <v>16</v>
      </c>
    </row>
    <row r="750" spans="2:72" x14ac:dyDescent="0.25">
      <c r="B750" s="22">
        <v>9</v>
      </c>
      <c r="C750" s="23">
        <v>918002</v>
      </c>
      <c r="D750" s="24" t="s">
        <v>783</v>
      </c>
      <c r="E750" s="25">
        <f t="shared" si="343"/>
        <v>115</v>
      </c>
      <c r="F750" s="25">
        <f>Tabela4[[#This Row],[1º ano  LP]]</f>
        <v>115</v>
      </c>
      <c r="G750" s="27">
        <f t="shared" si="344"/>
        <v>8</v>
      </c>
      <c r="H750" s="27">
        <f>Tabela4[[#This Row],[1º ano - APLICADOR LP]]</f>
        <v>8</v>
      </c>
      <c r="I750" s="25">
        <f t="shared" si="345"/>
        <v>102</v>
      </c>
      <c r="J750" s="25">
        <f t="shared" si="346"/>
        <v>102</v>
      </c>
      <c r="K750" s="27">
        <f t="shared" si="347"/>
        <v>6</v>
      </c>
      <c r="L750" s="27">
        <f t="shared" si="348"/>
        <v>6</v>
      </c>
      <c r="M750" s="25">
        <f t="shared" si="349"/>
        <v>137</v>
      </c>
      <c r="N750" s="25">
        <f t="shared" si="350"/>
        <v>137</v>
      </c>
      <c r="O750" s="27">
        <f t="shared" si="351"/>
        <v>8</v>
      </c>
      <c r="P750" s="27">
        <f t="shared" si="352"/>
        <v>8</v>
      </c>
      <c r="Q750" s="25">
        <f t="shared" si="353"/>
        <v>105</v>
      </c>
      <c r="R750" s="25">
        <f t="shared" si="354"/>
        <v>105</v>
      </c>
      <c r="S750" s="25">
        <f t="shared" si="355"/>
        <v>103</v>
      </c>
      <c r="T750" s="25">
        <f t="shared" si="356"/>
        <v>103</v>
      </c>
      <c r="U750" s="25">
        <f t="shared" si="357"/>
        <v>0</v>
      </c>
      <c r="V750" s="25">
        <f t="shared" si="358"/>
        <v>0</v>
      </c>
      <c r="W750" s="25">
        <f t="shared" si="359"/>
        <v>0</v>
      </c>
      <c r="X750" s="25">
        <f t="shared" si="360"/>
        <v>0</v>
      </c>
      <c r="Y750" s="25">
        <f t="shared" si="361"/>
        <v>0</v>
      </c>
      <c r="Z750" s="25">
        <f t="shared" si="362"/>
        <v>0</v>
      </c>
      <c r="AA750" s="25">
        <f t="shared" si="363"/>
        <v>0</v>
      </c>
      <c r="AB750" s="25">
        <f t="shared" si="364"/>
        <v>0</v>
      </c>
      <c r="AC750" s="25">
        <f t="shared" si="365"/>
        <v>0</v>
      </c>
      <c r="AD750" s="25">
        <f t="shared" si="366"/>
        <v>0</v>
      </c>
      <c r="AE750" s="25">
        <f t="shared" si="367"/>
        <v>0</v>
      </c>
      <c r="AF750" s="27">
        <f t="shared" si="368"/>
        <v>0</v>
      </c>
      <c r="AG750" s="27">
        <f t="shared" si="369"/>
        <v>0</v>
      </c>
      <c r="AH750" s="27">
        <f t="shared" si="370"/>
        <v>0</v>
      </c>
      <c r="AI750" s="27">
        <f t="shared" si="371"/>
        <v>459</v>
      </c>
      <c r="AJ750" s="27">
        <f t="shared" si="372"/>
        <v>103</v>
      </c>
      <c r="AK750" s="26">
        <f>SUM(Tabela4[[#This Row],[1º ano  LP]:[Questionário Contextual Estudante]])</f>
        <v>1730</v>
      </c>
      <c r="AM750">
        <f>IFERROR(IF(VLOOKUP(Tabela4[[#This Row],[Designação]],BW:BX,2,0)="SIM",SUM(AR750:AU750)+(4*(SUM(BH750:BK750))),0),0)</f>
        <v>459</v>
      </c>
      <c r="AN750">
        <f>IFERROR(IF(VLOOKUP(Tabela4[[#This Row],[Designação]],BW:BX,2,0)="SIM",SUM(AV750:BC750)+(4*(SUM(BL750:BS750))),0),0)</f>
        <v>103</v>
      </c>
      <c r="AO750" t="str">
        <f>IFERROR(VLOOKUP(Tabela4[[#This Row],[Designação]],BW:BX,2,0),0)</f>
        <v>SIM</v>
      </c>
      <c r="AP750" t="str">
        <f>IF(Tabela4[[#This Row],[Designação]]=AQ750,"SIM","NÃO")</f>
        <v>SIM</v>
      </c>
      <c r="AQ750" s="38">
        <v>918002</v>
      </c>
      <c r="AR750">
        <v>99</v>
      </c>
      <c r="AS750">
        <v>90</v>
      </c>
      <c r="AT750">
        <v>121</v>
      </c>
      <c r="AU750">
        <v>93</v>
      </c>
      <c r="AV750">
        <v>91</v>
      </c>
      <c r="BD750">
        <v>494</v>
      </c>
      <c r="BF750" t="str">
        <f t="shared" si="373"/>
        <v>sim</v>
      </c>
      <c r="BG750" s="38">
        <v>918002</v>
      </c>
      <c r="BH750">
        <v>4</v>
      </c>
      <c r="BI750">
        <v>3</v>
      </c>
      <c r="BJ750">
        <v>4</v>
      </c>
      <c r="BK750">
        <v>3</v>
      </c>
      <c r="BL750">
        <v>3</v>
      </c>
      <c r="BT750">
        <v>17</v>
      </c>
    </row>
    <row r="751" spans="2:72" x14ac:dyDescent="0.25">
      <c r="B751" s="22">
        <v>9</v>
      </c>
      <c r="C751" s="23">
        <v>918003</v>
      </c>
      <c r="D751" s="24" t="s">
        <v>784</v>
      </c>
      <c r="E751" s="25">
        <f t="shared" si="343"/>
        <v>63</v>
      </c>
      <c r="F751" s="25">
        <f>Tabela4[[#This Row],[1º ano  LP]]</f>
        <v>63</v>
      </c>
      <c r="G751" s="27">
        <f t="shared" si="344"/>
        <v>4</v>
      </c>
      <c r="H751" s="27">
        <f>Tabela4[[#This Row],[1º ano - APLICADOR LP]]</f>
        <v>4</v>
      </c>
      <c r="I751" s="25">
        <f t="shared" si="345"/>
        <v>34</v>
      </c>
      <c r="J751" s="25">
        <f t="shared" si="346"/>
        <v>34</v>
      </c>
      <c r="K751" s="27">
        <f t="shared" si="347"/>
        <v>2</v>
      </c>
      <c r="L751" s="27">
        <f t="shared" si="348"/>
        <v>2</v>
      </c>
      <c r="M751" s="25">
        <f t="shared" si="349"/>
        <v>67</v>
      </c>
      <c r="N751" s="25">
        <f t="shared" si="350"/>
        <v>67</v>
      </c>
      <c r="O751" s="27">
        <f t="shared" si="351"/>
        <v>4</v>
      </c>
      <c r="P751" s="27">
        <f t="shared" si="352"/>
        <v>4</v>
      </c>
      <c r="Q751" s="25">
        <f t="shared" si="353"/>
        <v>60</v>
      </c>
      <c r="R751" s="25">
        <f t="shared" si="354"/>
        <v>60</v>
      </c>
      <c r="S751" s="25">
        <f t="shared" si="355"/>
        <v>36</v>
      </c>
      <c r="T751" s="25">
        <f t="shared" si="356"/>
        <v>36</v>
      </c>
      <c r="U751" s="25">
        <f t="shared" si="357"/>
        <v>0</v>
      </c>
      <c r="V751" s="25">
        <f t="shared" si="358"/>
        <v>0</v>
      </c>
      <c r="W751" s="25">
        <f t="shared" si="359"/>
        <v>0</v>
      </c>
      <c r="X751" s="25">
        <f t="shared" si="360"/>
        <v>0</v>
      </c>
      <c r="Y751" s="25">
        <f t="shared" si="361"/>
        <v>0</v>
      </c>
      <c r="Z751" s="25">
        <f t="shared" si="362"/>
        <v>0</v>
      </c>
      <c r="AA751" s="25">
        <f t="shared" si="363"/>
        <v>0</v>
      </c>
      <c r="AB751" s="25">
        <f t="shared" si="364"/>
        <v>0</v>
      </c>
      <c r="AC751" s="25">
        <f t="shared" si="365"/>
        <v>0</v>
      </c>
      <c r="AD751" s="25">
        <f t="shared" si="366"/>
        <v>0</v>
      </c>
      <c r="AE751" s="25">
        <f t="shared" si="367"/>
        <v>0</v>
      </c>
      <c r="AF751" s="27">
        <f t="shared" si="368"/>
        <v>0</v>
      </c>
      <c r="AG751" s="27">
        <f t="shared" si="369"/>
        <v>0</v>
      </c>
      <c r="AH751" s="27">
        <f t="shared" si="370"/>
        <v>0</v>
      </c>
      <c r="AI751" s="27">
        <f t="shared" si="371"/>
        <v>0</v>
      </c>
      <c r="AJ751" s="27">
        <f t="shared" si="372"/>
        <v>0</v>
      </c>
      <c r="AK751" s="26">
        <f>SUM(Tabela4[[#This Row],[1º ano  LP]:[Questionário Contextual Estudante]])</f>
        <v>540</v>
      </c>
      <c r="AM751">
        <f>IFERROR(IF(VLOOKUP(Tabela4[[#This Row],[Designação]],BW:BX,2,0)="SIM",SUM(AR751:AU751)+(4*(SUM(BH751:BK751))),0),0)</f>
        <v>0</v>
      </c>
      <c r="AN751">
        <f>IFERROR(IF(VLOOKUP(Tabela4[[#This Row],[Designação]],BW:BX,2,0)="SIM",SUM(AV751:BC751)+(4*(SUM(BL751:BS751))),0),0)</f>
        <v>0</v>
      </c>
      <c r="AO751">
        <f>IFERROR(VLOOKUP(Tabela4[[#This Row],[Designação]],BW:BX,2,0),0)</f>
        <v>0</v>
      </c>
      <c r="AP751" t="str">
        <f>IF(Tabela4[[#This Row],[Designação]]=AQ751,"SIM","NÃO")</f>
        <v>SIM</v>
      </c>
      <c r="AQ751" s="38">
        <v>918003</v>
      </c>
      <c r="AR751">
        <v>55</v>
      </c>
      <c r="AS751">
        <v>30</v>
      </c>
      <c r="AT751">
        <v>59</v>
      </c>
      <c r="AU751">
        <v>52</v>
      </c>
      <c r="AV751">
        <v>32</v>
      </c>
      <c r="BD751">
        <v>228</v>
      </c>
      <c r="BF751" t="str">
        <f t="shared" si="373"/>
        <v>sim</v>
      </c>
      <c r="BG751" s="38">
        <v>918003</v>
      </c>
      <c r="BH751">
        <v>2</v>
      </c>
      <c r="BI751">
        <v>1</v>
      </c>
      <c r="BJ751">
        <v>2</v>
      </c>
      <c r="BK751">
        <v>2</v>
      </c>
      <c r="BL751">
        <v>1</v>
      </c>
      <c r="BT751">
        <v>8</v>
      </c>
    </row>
    <row r="752" spans="2:72" x14ac:dyDescent="0.25">
      <c r="B752" s="22">
        <v>9</v>
      </c>
      <c r="C752" s="23">
        <v>918004</v>
      </c>
      <c r="D752" s="24" t="s">
        <v>785</v>
      </c>
      <c r="E752" s="25">
        <f t="shared" si="343"/>
        <v>204</v>
      </c>
      <c r="F752" s="25">
        <f>Tabela4[[#This Row],[1º ano  LP]]</f>
        <v>204</v>
      </c>
      <c r="G752" s="27">
        <f t="shared" si="344"/>
        <v>12</v>
      </c>
      <c r="H752" s="27">
        <f>Tabela4[[#This Row],[1º ano - APLICADOR LP]]</f>
        <v>12</v>
      </c>
      <c r="I752" s="25">
        <f t="shared" si="345"/>
        <v>184</v>
      </c>
      <c r="J752" s="25">
        <f t="shared" si="346"/>
        <v>184</v>
      </c>
      <c r="K752" s="27">
        <f t="shared" si="347"/>
        <v>10</v>
      </c>
      <c r="L752" s="27">
        <f t="shared" si="348"/>
        <v>10</v>
      </c>
      <c r="M752" s="25">
        <f t="shared" si="349"/>
        <v>67</v>
      </c>
      <c r="N752" s="25">
        <f t="shared" si="350"/>
        <v>67</v>
      </c>
      <c r="O752" s="27">
        <f t="shared" si="351"/>
        <v>4</v>
      </c>
      <c r="P752" s="27">
        <f t="shared" si="352"/>
        <v>4</v>
      </c>
      <c r="Q752" s="25">
        <f t="shared" si="353"/>
        <v>126</v>
      </c>
      <c r="R752" s="25">
        <f t="shared" si="354"/>
        <v>126</v>
      </c>
      <c r="S752" s="25">
        <f t="shared" si="355"/>
        <v>112</v>
      </c>
      <c r="T752" s="25">
        <f t="shared" si="356"/>
        <v>112</v>
      </c>
      <c r="U752" s="25">
        <f t="shared" si="357"/>
        <v>40</v>
      </c>
      <c r="V752" s="25">
        <f t="shared" si="358"/>
        <v>40</v>
      </c>
      <c r="W752" s="25">
        <f t="shared" si="359"/>
        <v>0</v>
      </c>
      <c r="X752" s="25">
        <f t="shared" si="360"/>
        <v>0</v>
      </c>
      <c r="Y752" s="25">
        <f t="shared" si="361"/>
        <v>0</v>
      </c>
      <c r="Z752" s="25">
        <f t="shared" si="362"/>
        <v>0</v>
      </c>
      <c r="AA752" s="25">
        <f t="shared" si="363"/>
        <v>0</v>
      </c>
      <c r="AB752" s="25">
        <f t="shared" si="364"/>
        <v>0</v>
      </c>
      <c r="AC752" s="25">
        <f t="shared" si="365"/>
        <v>0</v>
      </c>
      <c r="AD752" s="25">
        <f t="shared" si="366"/>
        <v>0</v>
      </c>
      <c r="AE752" s="25">
        <f t="shared" si="367"/>
        <v>0</v>
      </c>
      <c r="AF752" s="27">
        <f t="shared" si="368"/>
        <v>0</v>
      </c>
      <c r="AG752" s="27">
        <f t="shared" si="369"/>
        <v>0</v>
      </c>
      <c r="AH752" s="27">
        <f t="shared" si="370"/>
        <v>0</v>
      </c>
      <c r="AI752" s="27">
        <f t="shared" si="371"/>
        <v>0</v>
      </c>
      <c r="AJ752" s="27">
        <f t="shared" si="372"/>
        <v>0</v>
      </c>
      <c r="AK752" s="26">
        <f>SUM(Tabela4[[#This Row],[1º ano  LP]:[Questionário Contextual Estudante]])</f>
        <v>1518</v>
      </c>
      <c r="AM752">
        <f>IFERROR(IF(VLOOKUP(Tabela4[[#This Row],[Designação]],BW:BX,2,0)="SIM",SUM(AR752:AU752)+(4*(SUM(BH752:BK752))),0),0)</f>
        <v>0</v>
      </c>
      <c r="AN752">
        <f>IFERROR(IF(VLOOKUP(Tabela4[[#This Row],[Designação]],BW:BX,2,0)="SIM",SUM(AV752:BC752)+(4*(SUM(BL752:BS752))),0),0)</f>
        <v>0</v>
      </c>
      <c r="AO752">
        <f>IFERROR(VLOOKUP(Tabela4[[#This Row],[Designação]],BW:BX,2,0),0)</f>
        <v>0</v>
      </c>
      <c r="AP752" t="str">
        <f>IF(Tabela4[[#This Row],[Designação]]=AQ752,"SIM","NÃO")</f>
        <v>SIM</v>
      </c>
      <c r="AQ752" s="38">
        <v>918004</v>
      </c>
      <c r="AR752">
        <v>180</v>
      </c>
      <c r="AS752">
        <v>164</v>
      </c>
      <c r="AT752">
        <v>59</v>
      </c>
      <c r="AU752">
        <v>114</v>
      </c>
      <c r="AV752">
        <v>100</v>
      </c>
      <c r="AW752">
        <v>36</v>
      </c>
      <c r="BD752">
        <v>653</v>
      </c>
      <c r="BF752" t="str">
        <f t="shared" si="373"/>
        <v>sim</v>
      </c>
      <c r="BG752" s="38">
        <v>918004</v>
      </c>
      <c r="BH752">
        <v>6</v>
      </c>
      <c r="BI752">
        <v>5</v>
      </c>
      <c r="BJ752">
        <v>2</v>
      </c>
      <c r="BK752">
        <v>3</v>
      </c>
      <c r="BL752">
        <v>3</v>
      </c>
      <c r="BM752">
        <v>1</v>
      </c>
      <c r="BT752">
        <v>20</v>
      </c>
    </row>
    <row r="753" spans="2:72" x14ac:dyDescent="0.25">
      <c r="B753" s="22">
        <v>9</v>
      </c>
      <c r="C753" s="23">
        <v>918005</v>
      </c>
      <c r="D753" s="24" t="s">
        <v>786</v>
      </c>
      <c r="E753" s="25">
        <f t="shared" si="343"/>
        <v>61</v>
      </c>
      <c r="F753" s="25">
        <f>Tabela4[[#This Row],[1º ano  LP]]</f>
        <v>61</v>
      </c>
      <c r="G753" s="27">
        <f t="shared" si="344"/>
        <v>4</v>
      </c>
      <c r="H753" s="27">
        <f>Tabela4[[#This Row],[1º ano - APLICADOR LP]]</f>
        <v>4</v>
      </c>
      <c r="I753" s="25">
        <f t="shared" si="345"/>
        <v>66</v>
      </c>
      <c r="J753" s="25">
        <f t="shared" si="346"/>
        <v>66</v>
      </c>
      <c r="K753" s="27">
        <f t="shared" si="347"/>
        <v>4</v>
      </c>
      <c r="L753" s="27">
        <f t="shared" si="348"/>
        <v>4</v>
      </c>
      <c r="M753" s="25">
        <f t="shared" si="349"/>
        <v>67</v>
      </c>
      <c r="N753" s="25">
        <f t="shared" si="350"/>
        <v>67</v>
      </c>
      <c r="O753" s="27">
        <f t="shared" si="351"/>
        <v>4</v>
      </c>
      <c r="P753" s="27">
        <f t="shared" si="352"/>
        <v>4</v>
      </c>
      <c r="Q753" s="25">
        <f t="shared" si="353"/>
        <v>73</v>
      </c>
      <c r="R753" s="25">
        <f t="shared" si="354"/>
        <v>73</v>
      </c>
      <c r="S753" s="25">
        <f t="shared" si="355"/>
        <v>68</v>
      </c>
      <c r="T753" s="25">
        <f t="shared" si="356"/>
        <v>68</v>
      </c>
      <c r="U753" s="25">
        <f t="shared" si="357"/>
        <v>74</v>
      </c>
      <c r="V753" s="25">
        <f t="shared" si="358"/>
        <v>74</v>
      </c>
      <c r="W753" s="25">
        <f t="shared" si="359"/>
        <v>0</v>
      </c>
      <c r="X753" s="25">
        <f t="shared" si="360"/>
        <v>0</v>
      </c>
      <c r="Y753" s="25">
        <f t="shared" si="361"/>
        <v>0</v>
      </c>
      <c r="Z753" s="25">
        <f t="shared" si="362"/>
        <v>0</v>
      </c>
      <c r="AA753" s="25">
        <f t="shared" si="363"/>
        <v>0</v>
      </c>
      <c r="AB753" s="25">
        <f t="shared" si="364"/>
        <v>0</v>
      </c>
      <c r="AC753" s="25">
        <f t="shared" si="365"/>
        <v>0</v>
      </c>
      <c r="AD753" s="25">
        <f t="shared" si="366"/>
        <v>0</v>
      </c>
      <c r="AE753" s="25">
        <f t="shared" si="367"/>
        <v>0</v>
      </c>
      <c r="AF753" s="27">
        <f t="shared" si="368"/>
        <v>0</v>
      </c>
      <c r="AG753" s="27">
        <f t="shared" si="369"/>
        <v>0</v>
      </c>
      <c r="AH753" s="27">
        <f t="shared" si="370"/>
        <v>0</v>
      </c>
      <c r="AI753" s="27">
        <f t="shared" si="371"/>
        <v>267</v>
      </c>
      <c r="AJ753" s="27">
        <f t="shared" si="372"/>
        <v>142</v>
      </c>
      <c r="AK753" s="26">
        <f>SUM(Tabela4[[#This Row],[1º ano  LP]:[Questionário Contextual Estudante]])</f>
        <v>1251</v>
      </c>
      <c r="AM753">
        <f>IFERROR(IF(VLOOKUP(Tabela4[[#This Row],[Designação]],BW:BX,2,0)="SIM",SUM(AR753:AU753)+(4*(SUM(BH753:BK753))),0),0)</f>
        <v>267</v>
      </c>
      <c r="AN753">
        <f>IFERROR(IF(VLOOKUP(Tabela4[[#This Row],[Designação]],BW:BX,2,0)="SIM",SUM(AV753:BC753)+(4*(SUM(BL753:BS753))),0),0)</f>
        <v>142</v>
      </c>
      <c r="AO753" t="str">
        <f>IFERROR(VLOOKUP(Tabela4[[#This Row],[Designação]],BW:BX,2,0),0)</f>
        <v>SIM</v>
      </c>
      <c r="AP753" t="str">
        <f>IF(Tabela4[[#This Row],[Designação]]=AQ753,"SIM","NÃO")</f>
        <v>SIM</v>
      </c>
      <c r="AQ753" s="38">
        <v>918005</v>
      </c>
      <c r="AR753">
        <v>53</v>
      </c>
      <c r="AS753">
        <v>58</v>
      </c>
      <c r="AT753">
        <v>59</v>
      </c>
      <c r="AU753">
        <v>65</v>
      </c>
      <c r="AV753">
        <v>60</v>
      </c>
      <c r="AW753">
        <v>66</v>
      </c>
      <c r="BD753">
        <v>361</v>
      </c>
      <c r="BF753" t="str">
        <f t="shared" si="373"/>
        <v>sim</v>
      </c>
      <c r="BG753" s="38">
        <v>918005</v>
      </c>
      <c r="BH753">
        <v>2</v>
      </c>
      <c r="BI753">
        <v>2</v>
      </c>
      <c r="BJ753">
        <v>2</v>
      </c>
      <c r="BK753">
        <v>2</v>
      </c>
      <c r="BL753">
        <v>2</v>
      </c>
      <c r="BM753">
        <v>2</v>
      </c>
      <c r="BT753">
        <v>12</v>
      </c>
    </row>
    <row r="754" spans="2:72" x14ac:dyDescent="0.25">
      <c r="B754" s="22">
        <v>9</v>
      </c>
      <c r="C754" s="23">
        <v>918006</v>
      </c>
      <c r="D754" s="24" t="s">
        <v>787</v>
      </c>
      <c r="E754" s="25">
        <f t="shared" si="343"/>
        <v>140</v>
      </c>
      <c r="F754" s="25">
        <f>Tabela4[[#This Row],[1º ano  LP]]</f>
        <v>140</v>
      </c>
      <c r="G754" s="27">
        <f t="shared" si="344"/>
        <v>8</v>
      </c>
      <c r="H754" s="27">
        <f>Tabela4[[#This Row],[1º ano - APLICADOR LP]]</f>
        <v>8</v>
      </c>
      <c r="I754" s="25">
        <f t="shared" si="345"/>
        <v>175</v>
      </c>
      <c r="J754" s="25">
        <f t="shared" si="346"/>
        <v>175</v>
      </c>
      <c r="K754" s="27">
        <f t="shared" si="347"/>
        <v>10</v>
      </c>
      <c r="L754" s="27">
        <f t="shared" si="348"/>
        <v>10</v>
      </c>
      <c r="M754" s="25">
        <f t="shared" si="349"/>
        <v>147</v>
      </c>
      <c r="N754" s="25">
        <f t="shared" si="350"/>
        <v>147</v>
      </c>
      <c r="O754" s="27">
        <f t="shared" si="351"/>
        <v>8</v>
      </c>
      <c r="P754" s="27">
        <f t="shared" si="352"/>
        <v>8</v>
      </c>
      <c r="Q754" s="25">
        <f t="shared" si="353"/>
        <v>152</v>
      </c>
      <c r="R754" s="25">
        <f t="shared" si="354"/>
        <v>152</v>
      </c>
      <c r="S754" s="25">
        <f t="shared" si="355"/>
        <v>191</v>
      </c>
      <c r="T754" s="25">
        <f t="shared" si="356"/>
        <v>191</v>
      </c>
      <c r="U754" s="25">
        <f t="shared" si="357"/>
        <v>68</v>
      </c>
      <c r="V754" s="25">
        <f t="shared" si="358"/>
        <v>68</v>
      </c>
      <c r="W754" s="25">
        <f t="shared" si="359"/>
        <v>0</v>
      </c>
      <c r="X754" s="25">
        <f t="shared" si="360"/>
        <v>0</v>
      </c>
      <c r="Y754" s="25">
        <f t="shared" si="361"/>
        <v>0</v>
      </c>
      <c r="Z754" s="25">
        <f t="shared" si="362"/>
        <v>0</v>
      </c>
      <c r="AA754" s="25">
        <f t="shared" si="363"/>
        <v>0</v>
      </c>
      <c r="AB754" s="25">
        <f t="shared" si="364"/>
        <v>0</v>
      </c>
      <c r="AC754" s="25">
        <f t="shared" si="365"/>
        <v>0</v>
      </c>
      <c r="AD754" s="25">
        <f t="shared" si="366"/>
        <v>0</v>
      </c>
      <c r="AE754" s="25">
        <f t="shared" si="367"/>
        <v>0</v>
      </c>
      <c r="AF754" s="27">
        <f t="shared" si="368"/>
        <v>0</v>
      </c>
      <c r="AG754" s="27">
        <f t="shared" si="369"/>
        <v>0</v>
      </c>
      <c r="AH754" s="27">
        <f t="shared" si="370"/>
        <v>0</v>
      </c>
      <c r="AI754" s="27">
        <f t="shared" si="371"/>
        <v>0</v>
      </c>
      <c r="AJ754" s="27">
        <f t="shared" si="372"/>
        <v>0</v>
      </c>
      <c r="AK754" s="26">
        <f>SUM(Tabela4[[#This Row],[1º ano  LP]:[Questionário Contextual Estudante]])</f>
        <v>1798</v>
      </c>
      <c r="AM754">
        <f>IFERROR(IF(VLOOKUP(Tabela4[[#This Row],[Designação]],BW:BX,2,0)="SIM",SUM(AR754:AU754)+(4*(SUM(BH754:BK754))),0),0)</f>
        <v>0</v>
      </c>
      <c r="AN754">
        <f>IFERROR(IF(VLOOKUP(Tabela4[[#This Row],[Designação]],BW:BX,2,0)="SIM",SUM(AV754:BC754)+(4*(SUM(BL754:BS754))),0),0)</f>
        <v>0</v>
      </c>
      <c r="AO754">
        <f>IFERROR(VLOOKUP(Tabela4[[#This Row],[Designação]],BW:BX,2,0),0)</f>
        <v>0</v>
      </c>
      <c r="AP754" t="str">
        <f>IF(Tabela4[[#This Row],[Designação]]=AQ754,"SIM","NÃO")</f>
        <v>SIM</v>
      </c>
      <c r="AQ754" s="38">
        <v>918006</v>
      </c>
      <c r="AR754">
        <v>124</v>
      </c>
      <c r="AS754">
        <v>155</v>
      </c>
      <c r="AT754">
        <v>131</v>
      </c>
      <c r="AU754">
        <v>136</v>
      </c>
      <c r="AV754">
        <v>171</v>
      </c>
      <c r="AW754">
        <v>60</v>
      </c>
      <c r="BD754">
        <v>777</v>
      </c>
      <c r="BF754" t="str">
        <f t="shared" si="373"/>
        <v>sim</v>
      </c>
      <c r="BG754" s="38">
        <v>918006</v>
      </c>
      <c r="BH754">
        <v>4</v>
      </c>
      <c r="BI754">
        <v>5</v>
      </c>
      <c r="BJ754">
        <v>4</v>
      </c>
      <c r="BK754">
        <v>4</v>
      </c>
      <c r="BL754">
        <v>5</v>
      </c>
      <c r="BM754">
        <v>2</v>
      </c>
      <c r="BT754">
        <v>24</v>
      </c>
    </row>
    <row r="755" spans="2:72" x14ac:dyDescent="0.25">
      <c r="B755" s="22">
        <v>9</v>
      </c>
      <c r="C755" s="23">
        <v>918007</v>
      </c>
      <c r="D755" s="24" t="s">
        <v>788</v>
      </c>
      <c r="E755" s="25">
        <f t="shared" si="343"/>
        <v>0</v>
      </c>
      <c r="F755" s="25">
        <f>Tabela4[[#This Row],[1º ano  LP]]</f>
        <v>0</v>
      </c>
      <c r="G755" s="27">
        <f t="shared" si="344"/>
        <v>0</v>
      </c>
      <c r="H755" s="27">
        <f>Tabela4[[#This Row],[1º ano - APLICADOR LP]]</f>
        <v>0</v>
      </c>
      <c r="I755" s="25">
        <f t="shared" si="345"/>
        <v>0</v>
      </c>
      <c r="J755" s="25">
        <f t="shared" si="346"/>
        <v>0</v>
      </c>
      <c r="K755" s="27">
        <f t="shared" si="347"/>
        <v>0</v>
      </c>
      <c r="L755" s="27">
        <f t="shared" si="348"/>
        <v>0</v>
      </c>
      <c r="M755" s="25">
        <f t="shared" si="349"/>
        <v>0</v>
      </c>
      <c r="N755" s="25">
        <f t="shared" si="350"/>
        <v>0</v>
      </c>
      <c r="O755" s="27">
        <f t="shared" si="351"/>
        <v>0</v>
      </c>
      <c r="P755" s="27">
        <f t="shared" si="352"/>
        <v>0</v>
      </c>
      <c r="Q755" s="25">
        <f t="shared" si="353"/>
        <v>0</v>
      </c>
      <c r="R755" s="25">
        <f t="shared" si="354"/>
        <v>0</v>
      </c>
      <c r="S755" s="25">
        <f t="shared" si="355"/>
        <v>0</v>
      </c>
      <c r="T755" s="25">
        <f t="shared" si="356"/>
        <v>0</v>
      </c>
      <c r="U755" s="25">
        <f t="shared" si="357"/>
        <v>209</v>
      </c>
      <c r="V755" s="25">
        <f t="shared" si="358"/>
        <v>209</v>
      </c>
      <c r="W755" s="25">
        <f t="shared" si="359"/>
        <v>251</v>
      </c>
      <c r="X755" s="25">
        <f t="shared" si="360"/>
        <v>251</v>
      </c>
      <c r="Y755" s="25">
        <f t="shared" si="361"/>
        <v>170</v>
      </c>
      <c r="Z755" s="25">
        <f t="shared" si="362"/>
        <v>170</v>
      </c>
      <c r="AA755" s="25">
        <f t="shared" si="363"/>
        <v>166</v>
      </c>
      <c r="AB755" s="25">
        <f t="shared" si="364"/>
        <v>166</v>
      </c>
      <c r="AC755" s="25">
        <f t="shared" si="365"/>
        <v>0</v>
      </c>
      <c r="AD755" s="25">
        <f t="shared" si="366"/>
        <v>0</v>
      </c>
      <c r="AE755" s="25">
        <f t="shared" si="367"/>
        <v>29</v>
      </c>
      <c r="AF755" s="27">
        <f t="shared" si="368"/>
        <v>29</v>
      </c>
      <c r="AG755" s="27">
        <f t="shared" si="369"/>
        <v>37</v>
      </c>
      <c r="AH755" s="27">
        <f t="shared" si="370"/>
        <v>37</v>
      </c>
      <c r="AI755" s="27">
        <f t="shared" si="371"/>
        <v>0</v>
      </c>
      <c r="AJ755" s="27">
        <f t="shared" si="372"/>
        <v>0</v>
      </c>
      <c r="AK755" s="26">
        <f>SUM(Tabela4[[#This Row],[1º ano  LP]:[Questionário Contextual Estudante]])</f>
        <v>1724</v>
      </c>
      <c r="AM755">
        <f>IFERROR(IF(VLOOKUP(Tabela4[[#This Row],[Designação]],BW:BX,2,0)="SIM",SUM(AR755:AU755)+(4*(SUM(BH755:BK755))),0),0)</f>
        <v>0</v>
      </c>
      <c r="AN755">
        <f>IFERROR(IF(VLOOKUP(Tabela4[[#This Row],[Designação]],BW:BX,2,0)="SIM",SUM(AV755:BC755)+(4*(SUM(BL755:BS755))),0),0)</f>
        <v>0</v>
      </c>
      <c r="AO755">
        <f>IFERROR(VLOOKUP(Tabela4[[#This Row],[Designação]],BW:BX,2,0),0)</f>
        <v>0</v>
      </c>
      <c r="AP755" t="str">
        <f>IF(Tabela4[[#This Row],[Designação]]=AQ755,"SIM","NÃO")</f>
        <v>SIM</v>
      </c>
      <c r="AQ755" s="38">
        <v>918007</v>
      </c>
      <c r="AW755">
        <v>185</v>
      </c>
      <c r="AX755">
        <v>223</v>
      </c>
      <c r="AY755">
        <v>154</v>
      </c>
      <c r="AZ755">
        <v>150</v>
      </c>
      <c r="BB755">
        <v>25</v>
      </c>
      <c r="BC755">
        <v>33</v>
      </c>
      <c r="BD755">
        <v>770</v>
      </c>
      <c r="BF755" t="str">
        <f t="shared" si="373"/>
        <v>sim</v>
      </c>
      <c r="BG755" s="38">
        <v>918007</v>
      </c>
      <c r="BM755">
        <v>6</v>
      </c>
      <c r="BN755">
        <v>7</v>
      </c>
      <c r="BO755">
        <v>4</v>
      </c>
      <c r="BP755">
        <v>4</v>
      </c>
      <c r="BR755">
        <v>1</v>
      </c>
      <c r="BS755">
        <v>1</v>
      </c>
      <c r="BT755">
        <v>23</v>
      </c>
    </row>
    <row r="756" spans="2:72" x14ac:dyDescent="0.25">
      <c r="B756" s="22">
        <v>9</v>
      </c>
      <c r="C756" s="23">
        <v>918008</v>
      </c>
      <c r="D756" s="24" t="s">
        <v>789</v>
      </c>
      <c r="E756" s="25">
        <f t="shared" si="343"/>
        <v>89</v>
      </c>
      <c r="F756" s="25">
        <f>Tabela4[[#This Row],[1º ano  LP]]</f>
        <v>89</v>
      </c>
      <c r="G756" s="27">
        <f t="shared" si="344"/>
        <v>6</v>
      </c>
      <c r="H756" s="27">
        <f>Tabela4[[#This Row],[1º ano - APLICADOR LP]]</f>
        <v>6</v>
      </c>
      <c r="I756" s="25">
        <f t="shared" si="345"/>
        <v>99</v>
      </c>
      <c r="J756" s="25">
        <f t="shared" si="346"/>
        <v>99</v>
      </c>
      <c r="K756" s="27">
        <f t="shared" si="347"/>
        <v>6</v>
      </c>
      <c r="L756" s="27">
        <f t="shared" si="348"/>
        <v>6</v>
      </c>
      <c r="M756" s="25">
        <f t="shared" si="349"/>
        <v>67</v>
      </c>
      <c r="N756" s="25">
        <f t="shared" si="350"/>
        <v>67</v>
      </c>
      <c r="O756" s="27">
        <f t="shared" si="351"/>
        <v>4</v>
      </c>
      <c r="P756" s="27">
        <f t="shared" si="352"/>
        <v>4</v>
      </c>
      <c r="Q756" s="25">
        <f t="shared" si="353"/>
        <v>36</v>
      </c>
      <c r="R756" s="25">
        <f t="shared" si="354"/>
        <v>36</v>
      </c>
      <c r="S756" s="25">
        <f t="shared" si="355"/>
        <v>38</v>
      </c>
      <c r="T756" s="25">
        <f t="shared" si="356"/>
        <v>38</v>
      </c>
      <c r="U756" s="25">
        <f t="shared" si="357"/>
        <v>79</v>
      </c>
      <c r="V756" s="25">
        <f t="shared" si="358"/>
        <v>79</v>
      </c>
      <c r="W756" s="25">
        <f t="shared" si="359"/>
        <v>0</v>
      </c>
      <c r="X756" s="25">
        <f t="shared" si="360"/>
        <v>0</v>
      </c>
      <c r="Y756" s="25">
        <f t="shared" si="361"/>
        <v>0</v>
      </c>
      <c r="Z756" s="25">
        <f t="shared" si="362"/>
        <v>0</v>
      </c>
      <c r="AA756" s="25">
        <f t="shared" si="363"/>
        <v>0</v>
      </c>
      <c r="AB756" s="25">
        <f t="shared" si="364"/>
        <v>0</v>
      </c>
      <c r="AC756" s="25">
        <f t="shared" si="365"/>
        <v>0</v>
      </c>
      <c r="AD756" s="25">
        <f t="shared" si="366"/>
        <v>0</v>
      </c>
      <c r="AE756" s="25">
        <f t="shared" si="367"/>
        <v>0</v>
      </c>
      <c r="AF756" s="27">
        <f t="shared" si="368"/>
        <v>0</v>
      </c>
      <c r="AG756" s="27">
        <f t="shared" si="369"/>
        <v>0</v>
      </c>
      <c r="AH756" s="27">
        <f t="shared" si="370"/>
        <v>0</v>
      </c>
      <c r="AI756" s="27">
        <f t="shared" si="371"/>
        <v>0</v>
      </c>
      <c r="AJ756" s="27">
        <f t="shared" si="372"/>
        <v>0</v>
      </c>
      <c r="AK756" s="29">
        <f>SUM(Tabela4[[#This Row],[1º ano  LP]:[Questionário Contextual Estudante]])</f>
        <v>848</v>
      </c>
      <c r="AM756">
        <f>IFERROR(IF(VLOOKUP(Tabela4[[#This Row],[Designação]],BW:BX,2,0)="SIM",SUM(AR756:AU756)+(4*(SUM(BH756:BK756))),0),0)</f>
        <v>0</v>
      </c>
      <c r="AN756">
        <f>IFERROR(IF(VLOOKUP(Tabela4[[#This Row],[Designação]],BW:BX,2,0)="SIM",SUM(AV756:BC756)+(4*(SUM(BL756:BS756))),0),0)</f>
        <v>0</v>
      </c>
      <c r="AO756">
        <f>IFERROR(VLOOKUP(Tabela4[[#This Row],[Designação]],BW:BX,2,0),0)</f>
        <v>0</v>
      </c>
      <c r="AP756" t="str">
        <f>IF(Tabela4[[#This Row],[Designação]]=AQ756,"SIM","NÃO")</f>
        <v>SIM</v>
      </c>
      <c r="AQ756" s="38">
        <v>918008</v>
      </c>
      <c r="AR756">
        <v>77</v>
      </c>
      <c r="AS756">
        <v>87</v>
      </c>
      <c r="AT756">
        <v>59</v>
      </c>
      <c r="AU756">
        <v>32</v>
      </c>
      <c r="AV756">
        <v>34</v>
      </c>
      <c r="AW756">
        <v>71</v>
      </c>
      <c r="BD756">
        <v>360</v>
      </c>
      <c r="BF756" t="str">
        <f t="shared" si="373"/>
        <v>sim</v>
      </c>
      <c r="BG756" s="38">
        <v>918008</v>
      </c>
      <c r="BH756">
        <v>3</v>
      </c>
      <c r="BI756">
        <v>3</v>
      </c>
      <c r="BJ756">
        <v>2</v>
      </c>
      <c r="BK756">
        <v>1</v>
      </c>
      <c r="BL756">
        <v>1</v>
      </c>
      <c r="BM756">
        <v>2</v>
      </c>
      <c r="BT756">
        <v>12</v>
      </c>
    </row>
    <row r="757" spans="2:72" x14ac:dyDescent="0.25">
      <c r="B757" s="22">
        <v>9</v>
      </c>
      <c r="C757" s="28">
        <v>918009</v>
      </c>
      <c r="D757" s="24" t="s">
        <v>790</v>
      </c>
      <c r="E757" s="25">
        <f t="shared" si="343"/>
        <v>94</v>
      </c>
      <c r="F757" s="25">
        <f>Tabela4[[#This Row],[1º ano  LP]]</f>
        <v>94</v>
      </c>
      <c r="G757" s="27">
        <f t="shared" si="344"/>
        <v>6</v>
      </c>
      <c r="H757" s="27">
        <f>Tabela4[[#This Row],[1º ano - APLICADOR LP]]</f>
        <v>6</v>
      </c>
      <c r="I757" s="25">
        <f t="shared" si="345"/>
        <v>126</v>
      </c>
      <c r="J757" s="25">
        <f t="shared" si="346"/>
        <v>126</v>
      </c>
      <c r="K757" s="27">
        <f t="shared" si="347"/>
        <v>8</v>
      </c>
      <c r="L757" s="27">
        <f t="shared" si="348"/>
        <v>8</v>
      </c>
      <c r="M757" s="25">
        <f t="shared" si="349"/>
        <v>134</v>
      </c>
      <c r="N757" s="25">
        <f t="shared" si="350"/>
        <v>134</v>
      </c>
      <c r="O757" s="27">
        <f t="shared" si="351"/>
        <v>8</v>
      </c>
      <c r="P757" s="27">
        <f t="shared" si="352"/>
        <v>8</v>
      </c>
      <c r="Q757" s="25">
        <f t="shared" si="353"/>
        <v>117</v>
      </c>
      <c r="R757" s="25">
        <f t="shared" si="354"/>
        <v>117</v>
      </c>
      <c r="S757" s="25">
        <f t="shared" si="355"/>
        <v>110</v>
      </c>
      <c r="T757" s="25">
        <f t="shared" si="356"/>
        <v>110</v>
      </c>
      <c r="U757" s="25">
        <f t="shared" si="357"/>
        <v>0</v>
      </c>
      <c r="V757" s="25">
        <f t="shared" si="358"/>
        <v>0</v>
      </c>
      <c r="W757" s="25">
        <f t="shared" si="359"/>
        <v>0</v>
      </c>
      <c r="X757" s="25">
        <f t="shared" si="360"/>
        <v>0</v>
      </c>
      <c r="Y757" s="25">
        <f t="shared" si="361"/>
        <v>0</v>
      </c>
      <c r="Z757" s="25">
        <f t="shared" si="362"/>
        <v>0</v>
      </c>
      <c r="AA757" s="25">
        <f t="shared" si="363"/>
        <v>0</v>
      </c>
      <c r="AB757" s="25">
        <f t="shared" si="364"/>
        <v>0</v>
      </c>
      <c r="AC757" s="25">
        <f t="shared" si="365"/>
        <v>0</v>
      </c>
      <c r="AD757" s="25">
        <f t="shared" si="366"/>
        <v>0</v>
      </c>
      <c r="AE757" s="25">
        <f t="shared" si="367"/>
        <v>0</v>
      </c>
      <c r="AF757" s="27">
        <f t="shared" si="368"/>
        <v>0</v>
      </c>
      <c r="AG757" s="27">
        <f t="shared" si="369"/>
        <v>0</v>
      </c>
      <c r="AH757" s="27">
        <f t="shared" si="370"/>
        <v>0</v>
      </c>
      <c r="AI757" s="27">
        <f t="shared" si="371"/>
        <v>0</v>
      </c>
      <c r="AJ757" s="27">
        <f t="shared" si="372"/>
        <v>0</v>
      </c>
      <c r="AK757" s="26">
        <f>SUM(Tabela4[[#This Row],[1º ano  LP]:[Questionário Contextual Estudante]])</f>
        <v>1206</v>
      </c>
      <c r="AM757">
        <f>IFERROR(IF(VLOOKUP(Tabela4[[#This Row],[Designação]],BW:BX,2,0)="SIM",SUM(AR757:AU757)+(4*(SUM(BH757:BK757))),0),0)</f>
        <v>0</v>
      </c>
      <c r="AN757">
        <f>IFERROR(IF(VLOOKUP(Tabela4[[#This Row],[Designação]],BW:BX,2,0)="SIM",SUM(AV757:BC757)+(4*(SUM(BL757:BS757))),0),0)</f>
        <v>0</v>
      </c>
      <c r="AO757">
        <f>IFERROR(VLOOKUP(Tabela4[[#This Row],[Designação]],BW:BX,2,0),0)</f>
        <v>0</v>
      </c>
      <c r="AP757" t="str">
        <f>IF(Tabela4[[#This Row],[Designação]]=AQ757,"SIM","NÃO")</f>
        <v>SIM</v>
      </c>
      <c r="AQ757" s="38">
        <v>918009</v>
      </c>
      <c r="AR757">
        <v>82</v>
      </c>
      <c r="AS757">
        <v>110</v>
      </c>
      <c r="AT757">
        <v>118</v>
      </c>
      <c r="AU757">
        <v>105</v>
      </c>
      <c r="AV757">
        <v>98</v>
      </c>
      <c r="BD757">
        <v>513</v>
      </c>
      <c r="BF757" t="str">
        <f t="shared" si="373"/>
        <v>sim</v>
      </c>
      <c r="BG757" s="38">
        <v>918009</v>
      </c>
      <c r="BH757">
        <v>3</v>
      </c>
      <c r="BI757">
        <v>4</v>
      </c>
      <c r="BJ757">
        <v>4</v>
      </c>
      <c r="BK757">
        <v>3</v>
      </c>
      <c r="BL757">
        <v>3</v>
      </c>
      <c r="BT757">
        <v>17</v>
      </c>
    </row>
    <row r="758" spans="2:72" x14ac:dyDescent="0.25">
      <c r="B758" s="22">
        <v>9</v>
      </c>
      <c r="C758" s="23">
        <v>918010</v>
      </c>
      <c r="D758" s="24" t="s">
        <v>791</v>
      </c>
      <c r="E758" s="25">
        <f t="shared" si="343"/>
        <v>0</v>
      </c>
      <c r="F758" s="25">
        <f>Tabela4[[#This Row],[1º ano  LP]]</f>
        <v>0</v>
      </c>
      <c r="G758" s="27">
        <f t="shared" si="344"/>
        <v>0</v>
      </c>
      <c r="H758" s="27">
        <f>Tabela4[[#This Row],[1º ano - APLICADOR LP]]</f>
        <v>0</v>
      </c>
      <c r="I758" s="25">
        <f t="shared" si="345"/>
        <v>0</v>
      </c>
      <c r="J758" s="25">
        <f t="shared" si="346"/>
        <v>0</v>
      </c>
      <c r="K758" s="27">
        <f t="shared" si="347"/>
        <v>0</v>
      </c>
      <c r="L758" s="27">
        <f t="shared" si="348"/>
        <v>0</v>
      </c>
      <c r="M758" s="25">
        <f t="shared" si="349"/>
        <v>0</v>
      </c>
      <c r="N758" s="25">
        <f t="shared" si="350"/>
        <v>0</v>
      </c>
      <c r="O758" s="27">
        <f t="shared" si="351"/>
        <v>0</v>
      </c>
      <c r="P758" s="27">
        <f t="shared" si="352"/>
        <v>0</v>
      </c>
      <c r="Q758" s="25">
        <f t="shared" si="353"/>
        <v>0</v>
      </c>
      <c r="R758" s="25">
        <f t="shared" si="354"/>
        <v>0</v>
      </c>
      <c r="S758" s="25">
        <f t="shared" si="355"/>
        <v>0</v>
      </c>
      <c r="T758" s="25">
        <f t="shared" si="356"/>
        <v>0</v>
      </c>
      <c r="U758" s="25">
        <f t="shared" si="357"/>
        <v>245</v>
      </c>
      <c r="V758" s="25">
        <f t="shared" si="358"/>
        <v>245</v>
      </c>
      <c r="W758" s="25">
        <f t="shared" si="359"/>
        <v>301</v>
      </c>
      <c r="X758" s="25">
        <f t="shared" si="360"/>
        <v>301</v>
      </c>
      <c r="Y758" s="25">
        <f t="shared" si="361"/>
        <v>264</v>
      </c>
      <c r="Z758" s="25">
        <f t="shared" si="362"/>
        <v>264</v>
      </c>
      <c r="AA758" s="25">
        <f t="shared" si="363"/>
        <v>224</v>
      </c>
      <c r="AB758" s="25">
        <f t="shared" si="364"/>
        <v>224</v>
      </c>
      <c r="AC758" s="25">
        <f t="shared" si="365"/>
        <v>0</v>
      </c>
      <c r="AD758" s="25">
        <f t="shared" si="366"/>
        <v>0</v>
      </c>
      <c r="AE758" s="25">
        <f t="shared" si="367"/>
        <v>36</v>
      </c>
      <c r="AF758" s="27">
        <f t="shared" si="368"/>
        <v>36</v>
      </c>
      <c r="AG758" s="27">
        <f t="shared" si="369"/>
        <v>37</v>
      </c>
      <c r="AH758" s="27">
        <f t="shared" si="370"/>
        <v>37</v>
      </c>
      <c r="AI758" s="27">
        <f t="shared" si="371"/>
        <v>0</v>
      </c>
      <c r="AJ758" s="27">
        <f t="shared" si="372"/>
        <v>0</v>
      </c>
      <c r="AK758" s="26">
        <f>SUM(Tabela4[[#This Row],[1º ano  LP]:[Questionário Contextual Estudante]])</f>
        <v>2214</v>
      </c>
      <c r="AM758">
        <f>IFERROR(IF(VLOOKUP(Tabela4[[#This Row],[Designação]],BW:BX,2,0)="SIM",SUM(AR758:AU758)+(4*(SUM(BH758:BK758))),0),0)</f>
        <v>0</v>
      </c>
      <c r="AN758">
        <f>IFERROR(IF(VLOOKUP(Tabela4[[#This Row],[Designação]],BW:BX,2,0)="SIM",SUM(AV758:BC758)+(4*(SUM(BL758:BS758))),0),0)</f>
        <v>0</v>
      </c>
      <c r="AO758">
        <f>IFERROR(VLOOKUP(Tabela4[[#This Row],[Designação]],BW:BX,2,0),0)</f>
        <v>0</v>
      </c>
      <c r="AP758" t="str">
        <f>IF(Tabela4[[#This Row],[Designação]]=AQ758,"SIM","NÃO")</f>
        <v>SIM</v>
      </c>
      <c r="AQ758" s="38">
        <v>918010</v>
      </c>
      <c r="AW758">
        <v>221</v>
      </c>
      <c r="AX758">
        <v>273</v>
      </c>
      <c r="AY758">
        <v>240</v>
      </c>
      <c r="AZ758">
        <v>204</v>
      </c>
      <c r="BB758">
        <v>32</v>
      </c>
      <c r="BC758">
        <v>33</v>
      </c>
      <c r="BD758">
        <v>1003</v>
      </c>
      <c r="BF758" t="str">
        <f t="shared" si="373"/>
        <v>sim</v>
      </c>
      <c r="BG758" s="38">
        <v>918010</v>
      </c>
      <c r="BM758">
        <v>6</v>
      </c>
      <c r="BN758">
        <v>7</v>
      </c>
      <c r="BO758">
        <v>6</v>
      </c>
      <c r="BP758">
        <v>5</v>
      </c>
      <c r="BR758">
        <v>1</v>
      </c>
      <c r="BS758">
        <v>1</v>
      </c>
      <c r="BT758">
        <v>26</v>
      </c>
    </row>
    <row r="759" spans="2:72" x14ac:dyDescent="0.25">
      <c r="B759" s="22">
        <v>9</v>
      </c>
      <c r="C759" s="23">
        <v>918011</v>
      </c>
      <c r="D759" s="24" t="s">
        <v>792</v>
      </c>
      <c r="E759" s="25">
        <f t="shared" si="343"/>
        <v>67</v>
      </c>
      <c r="F759" s="25">
        <f>Tabela4[[#This Row],[1º ano  LP]]</f>
        <v>67</v>
      </c>
      <c r="G759" s="27">
        <f t="shared" si="344"/>
        <v>4</v>
      </c>
      <c r="H759" s="27">
        <f>Tabela4[[#This Row],[1º ano - APLICADOR LP]]</f>
        <v>4</v>
      </c>
      <c r="I759" s="25">
        <f t="shared" si="345"/>
        <v>87</v>
      </c>
      <c r="J759" s="25">
        <f t="shared" si="346"/>
        <v>87</v>
      </c>
      <c r="K759" s="27">
        <f t="shared" si="347"/>
        <v>6</v>
      </c>
      <c r="L759" s="27">
        <f t="shared" si="348"/>
        <v>6</v>
      </c>
      <c r="M759" s="25">
        <f t="shared" si="349"/>
        <v>97</v>
      </c>
      <c r="N759" s="25">
        <f t="shared" si="350"/>
        <v>97</v>
      </c>
      <c r="O759" s="27">
        <f t="shared" si="351"/>
        <v>6</v>
      </c>
      <c r="P759" s="27">
        <f t="shared" si="352"/>
        <v>6</v>
      </c>
      <c r="Q759" s="25">
        <f t="shared" si="353"/>
        <v>72</v>
      </c>
      <c r="R759" s="25">
        <f t="shared" si="354"/>
        <v>72</v>
      </c>
      <c r="S759" s="25">
        <f t="shared" si="355"/>
        <v>76</v>
      </c>
      <c r="T759" s="25">
        <f t="shared" si="356"/>
        <v>76</v>
      </c>
      <c r="U759" s="25">
        <f t="shared" si="357"/>
        <v>37</v>
      </c>
      <c r="V759" s="25">
        <f t="shared" si="358"/>
        <v>37</v>
      </c>
      <c r="W759" s="25">
        <f t="shared" si="359"/>
        <v>0</v>
      </c>
      <c r="X759" s="25">
        <f t="shared" si="360"/>
        <v>0</v>
      </c>
      <c r="Y759" s="25">
        <f t="shared" si="361"/>
        <v>0</v>
      </c>
      <c r="Z759" s="25">
        <f t="shared" si="362"/>
        <v>0</v>
      </c>
      <c r="AA759" s="25">
        <f t="shared" si="363"/>
        <v>0</v>
      </c>
      <c r="AB759" s="25">
        <f t="shared" si="364"/>
        <v>0</v>
      </c>
      <c r="AC759" s="25">
        <f t="shared" si="365"/>
        <v>0</v>
      </c>
      <c r="AD759" s="25">
        <f t="shared" si="366"/>
        <v>0</v>
      </c>
      <c r="AE759" s="25">
        <f t="shared" si="367"/>
        <v>0</v>
      </c>
      <c r="AF759" s="27">
        <f t="shared" si="368"/>
        <v>0</v>
      </c>
      <c r="AG759" s="27">
        <f t="shared" si="369"/>
        <v>0</v>
      </c>
      <c r="AH759" s="27">
        <f t="shared" si="370"/>
        <v>0</v>
      </c>
      <c r="AI759" s="27">
        <f t="shared" si="371"/>
        <v>0</v>
      </c>
      <c r="AJ759" s="27">
        <f t="shared" si="372"/>
        <v>0</v>
      </c>
      <c r="AK759" s="26">
        <f>SUM(Tabela4[[#This Row],[1º ano  LP]:[Questionário Contextual Estudante]])</f>
        <v>904</v>
      </c>
      <c r="AM759">
        <f>IFERROR(IF(VLOOKUP(Tabela4[[#This Row],[Designação]],BW:BX,2,0)="SIM",SUM(AR759:AU759)+(4*(SUM(BH759:BK759))),0),0)</f>
        <v>0</v>
      </c>
      <c r="AN759">
        <f>IFERROR(IF(VLOOKUP(Tabela4[[#This Row],[Designação]],BW:BX,2,0)="SIM",SUM(AV759:BC759)+(4*(SUM(BL759:BS759))),0),0)</f>
        <v>0</v>
      </c>
      <c r="AO759">
        <f>IFERROR(VLOOKUP(Tabela4[[#This Row],[Designação]],BW:BX,2,0),0)</f>
        <v>0</v>
      </c>
      <c r="AP759" t="str">
        <f>IF(Tabela4[[#This Row],[Designação]]=AQ759,"SIM","NÃO")</f>
        <v>SIM</v>
      </c>
      <c r="AQ759" s="38">
        <v>918011</v>
      </c>
      <c r="AR759">
        <v>59</v>
      </c>
      <c r="AS759">
        <v>75</v>
      </c>
      <c r="AT759">
        <v>85</v>
      </c>
      <c r="AU759">
        <v>64</v>
      </c>
      <c r="AV759">
        <v>68</v>
      </c>
      <c r="AW759">
        <v>33</v>
      </c>
      <c r="BD759">
        <v>384</v>
      </c>
      <c r="BF759" t="str">
        <f t="shared" si="373"/>
        <v>sim</v>
      </c>
      <c r="BG759" s="38">
        <v>918011</v>
      </c>
      <c r="BH759">
        <v>2</v>
      </c>
      <c r="BI759">
        <v>3</v>
      </c>
      <c r="BJ759">
        <v>3</v>
      </c>
      <c r="BK759">
        <v>2</v>
      </c>
      <c r="BL759">
        <v>2</v>
      </c>
      <c r="BM759">
        <v>1</v>
      </c>
      <c r="BT759">
        <v>13</v>
      </c>
    </row>
    <row r="760" spans="2:72" x14ac:dyDescent="0.25">
      <c r="B760" s="22">
        <v>9</v>
      </c>
      <c r="C760" s="23">
        <v>918012</v>
      </c>
      <c r="D760" s="24" t="s">
        <v>793</v>
      </c>
      <c r="E760" s="25">
        <f t="shared" si="343"/>
        <v>141</v>
      </c>
      <c r="F760" s="25">
        <f>Tabela4[[#This Row],[1º ano  LP]]</f>
        <v>141</v>
      </c>
      <c r="G760" s="27">
        <f t="shared" si="344"/>
        <v>10</v>
      </c>
      <c r="H760" s="27">
        <f>Tabela4[[#This Row],[1º ano - APLICADOR LP]]</f>
        <v>10</v>
      </c>
      <c r="I760" s="25">
        <f t="shared" si="345"/>
        <v>152</v>
      </c>
      <c r="J760" s="25">
        <f t="shared" si="346"/>
        <v>152</v>
      </c>
      <c r="K760" s="27">
        <f t="shared" si="347"/>
        <v>10</v>
      </c>
      <c r="L760" s="27">
        <f t="shared" si="348"/>
        <v>10</v>
      </c>
      <c r="M760" s="25">
        <f t="shared" si="349"/>
        <v>100</v>
      </c>
      <c r="N760" s="25">
        <f t="shared" si="350"/>
        <v>100</v>
      </c>
      <c r="O760" s="27">
        <f t="shared" si="351"/>
        <v>6</v>
      </c>
      <c r="P760" s="27">
        <f t="shared" si="352"/>
        <v>6</v>
      </c>
      <c r="Q760" s="25">
        <f t="shared" si="353"/>
        <v>112</v>
      </c>
      <c r="R760" s="25">
        <f t="shared" si="354"/>
        <v>112</v>
      </c>
      <c r="S760" s="25">
        <f t="shared" si="355"/>
        <v>150</v>
      </c>
      <c r="T760" s="25">
        <f t="shared" si="356"/>
        <v>150</v>
      </c>
      <c r="U760" s="25">
        <f t="shared" si="357"/>
        <v>0</v>
      </c>
      <c r="V760" s="25">
        <f t="shared" si="358"/>
        <v>0</v>
      </c>
      <c r="W760" s="25">
        <f t="shared" si="359"/>
        <v>0</v>
      </c>
      <c r="X760" s="25">
        <f t="shared" si="360"/>
        <v>0</v>
      </c>
      <c r="Y760" s="25">
        <f t="shared" si="361"/>
        <v>0</v>
      </c>
      <c r="Z760" s="25">
        <f t="shared" si="362"/>
        <v>0</v>
      </c>
      <c r="AA760" s="25">
        <f t="shared" si="363"/>
        <v>0</v>
      </c>
      <c r="AB760" s="25">
        <f t="shared" si="364"/>
        <v>0</v>
      </c>
      <c r="AC760" s="25">
        <f t="shared" si="365"/>
        <v>0</v>
      </c>
      <c r="AD760" s="25">
        <f t="shared" si="366"/>
        <v>0</v>
      </c>
      <c r="AE760" s="25">
        <f t="shared" si="367"/>
        <v>0</v>
      </c>
      <c r="AF760" s="27">
        <f t="shared" si="368"/>
        <v>0</v>
      </c>
      <c r="AG760" s="27">
        <f t="shared" si="369"/>
        <v>0</v>
      </c>
      <c r="AH760" s="27">
        <f t="shared" si="370"/>
        <v>0</v>
      </c>
      <c r="AI760" s="27">
        <f t="shared" si="371"/>
        <v>505</v>
      </c>
      <c r="AJ760" s="27">
        <f t="shared" si="372"/>
        <v>150</v>
      </c>
      <c r="AK760" s="26">
        <f>SUM(Tabela4[[#This Row],[1º ano  LP]:[Questionário Contextual Estudante]])</f>
        <v>2017</v>
      </c>
      <c r="AM760">
        <f>IFERROR(IF(VLOOKUP(Tabela4[[#This Row],[Designação]],BW:BX,2,0)="SIM",SUM(AR760:AU760)+(4*(SUM(BH760:BK760))),0),0)</f>
        <v>505</v>
      </c>
      <c r="AN760">
        <f>IFERROR(IF(VLOOKUP(Tabela4[[#This Row],[Designação]],BW:BX,2,0)="SIM",SUM(AV760:BC760)+(4*(SUM(BL760:BS760))),0),0)</f>
        <v>150</v>
      </c>
      <c r="AO760" t="str">
        <f>IFERROR(VLOOKUP(Tabela4[[#This Row],[Designação]],BW:BX,2,0),0)</f>
        <v>SIM</v>
      </c>
      <c r="AP760" t="str">
        <f>IF(Tabela4[[#This Row],[Designação]]=AQ760,"SIM","NÃO")</f>
        <v>SIM</v>
      </c>
      <c r="AQ760" s="38">
        <v>918012</v>
      </c>
      <c r="AR760">
        <v>121</v>
      </c>
      <c r="AS760">
        <v>132</v>
      </c>
      <c r="AT760">
        <v>88</v>
      </c>
      <c r="AU760">
        <v>100</v>
      </c>
      <c r="AV760">
        <v>134</v>
      </c>
      <c r="BD760">
        <v>575</v>
      </c>
      <c r="BF760" t="str">
        <f t="shared" si="373"/>
        <v>sim</v>
      </c>
      <c r="BG760" s="38">
        <v>918012</v>
      </c>
      <c r="BH760">
        <v>5</v>
      </c>
      <c r="BI760">
        <v>5</v>
      </c>
      <c r="BJ760">
        <v>3</v>
      </c>
      <c r="BK760">
        <v>3</v>
      </c>
      <c r="BL760">
        <v>4</v>
      </c>
      <c r="BT760">
        <v>20</v>
      </c>
    </row>
    <row r="761" spans="2:72" x14ac:dyDescent="0.25">
      <c r="B761" s="22">
        <v>9</v>
      </c>
      <c r="C761" s="23">
        <v>918013</v>
      </c>
      <c r="D761" s="24" t="s">
        <v>794</v>
      </c>
      <c r="E761" s="25">
        <f t="shared" si="343"/>
        <v>0</v>
      </c>
      <c r="F761" s="25">
        <f>Tabela4[[#This Row],[1º ano  LP]]</f>
        <v>0</v>
      </c>
      <c r="G761" s="27">
        <f t="shared" si="344"/>
        <v>0</v>
      </c>
      <c r="H761" s="27">
        <f>Tabela4[[#This Row],[1º ano - APLICADOR LP]]</f>
        <v>0</v>
      </c>
      <c r="I761" s="25">
        <f t="shared" si="345"/>
        <v>0</v>
      </c>
      <c r="J761" s="25">
        <f t="shared" si="346"/>
        <v>0</v>
      </c>
      <c r="K761" s="27">
        <f t="shared" si="347"/>
        <v>0</v>
      </c>
      <c r="L761" s="27">
        <f t="shared" si="348"/>
        <v>0</v>
      </c>
      <c r="M761" s="25">
        <f t="shared" si="349"/>
        <v>0</v>
      </c>
      <c r="N761" s="25">
        <f t="shared" si="350"/>
        <v>0</v>
      </c>
      <c r="O761" s="27">
        <f t="shared" si="351"/>
        <v>0</v>
      </c>
      <c r="P761" s="27">
        <f t="shared" si="352"/>
        <v>0</v>
      </c>
      <c r="Q761" s="25">
        <f t="shared" si="353"/>
        <v>0</v>
      </c>
      <c r="R761" s="25">
        <f t="shared" si="354"/>
        <v>0</v>
      </c>
      <c r="S761" s="25">
        <f t="shared" si="355"/>
        <v>0</v>
      </c>
      <c r="T761" s="25">
        <f t="shared" si="356"/>
        <v>0</v>
      </c>
      <c r="U761" s="25">
        <f t="shared" si="357"/>
        <v>77</v>
      </c>
      <c r="V761" s="25">
        <f t="shared" si="358"/>
        <v>77</v>
      </c>
      <c r="W761" s="25">
        <f t="shared" si="359"/>
        <v>166</v>
      </c>
      <c r="X761" s="25">
        <f t="shared" si="360"/>
        <v>166</v>
      </c>
      <c r="Y761" s="25">
        <f t="shared" si="361"/>
        <v>132</v>
      </c>
      <c r="Z761" s="25">
        <f t="shared" si="362"/>
        <v>132</v>
      </c>
      <c r="AA761" s="25">
        <f t="shared" si="363"/>
        <v>95</v>
      </c>
      <c r="AB761" s="25">
        <f t="shared" si="364"/>
        <v>95</v>
      </c>
      <c r="AC761" s="25">
        <f t="shared" si="365"/>
        <v>0</v>
      </c>
      <c r="AD761" s="25">
        <f t="shared" si="366"/>
        <v>0</v>
      </c>
      <c r="AE761" s="25">
        <f t="shared" si="367"/>
        <v>0</v>
      </c>
      <c r="AF761" s="27">
        <f t="shared" si="368"/>
        <v>0</v>
      </c>
      <c r="AG761" s="27">
        <f t="shared" si="369"/>
        <v>0</v>
      </c>
      <c r="AH761" s="27">
        <f t="shared" si="370"/>
        <v>0</v>
      </c>
      <c r="AI761" s="27">
        <f t="shared" si="371"/>
        <v>0</v>
      </c>
      <c r="AJ761" s="27">
        <f t="shared" si="372"/>
        <v>0</v>
      </c>
      <c r="AK761" s="26">
        <f>SUM(Tabela4[[#This Row],[1º ano  LP]:[Questionário Contextual Estudante]])</f>
        <v>940</v>
      </c>
      <c r="AM761">
        <f>IFERROR(IF(VLOOKUP(Tabela4[[#This Row],[Designação]],BW:BX,2,0)="SIM",SUM(AR761:AU761)+(4*(SUM(BH761:BK761))),0),0)</f>
        <v>0</v>
      </c>
      <c r="AN761">
        <f>IFERROR(IF(VLOOKUP(Tabela4[[#This Row],[Designação]],BW:BX,2,0)="SIM",SUM(AV761:BC761)+(4*(SUM(BL761:BS761))),0),0)</f>
        <v>0</v>
      </c>
      <c r="AO761">
        <f>IFERROR(VLOOKUP(Tabela4[[#This Row],[Designação]],BW:BX,2,0),0)</f>
        <v>0</v>
      </c>
      <c r="AP761" t="str">
        <f>IF(Tabela4[[#This Row],[Designação]]=AQ761,"SIM","NÃO")</f>
        <v>SIM</v>
      </c>
      <c r="AQ761" s="38">
        <v>918013</v>
      </c>
      <c r="AW761">
        <v>69</v>
      </c>
      <c r="AX761">
        <v>150</v>
      </c>
      <c r="AY761">
        <v>120</v>
      </c>
      <c r="AZ761">
        <v>87</v>
      </c>
      <c r="BD761">
        <v>426</v>
      </c>
      <c r="BF761" t="str">
        <f t="shared" si="373"/>
        <v>sim</v>
      </c>
      <c r="BG761" s="38">
        <v>918013</v>
      </c>
      <c r="BM761">
        <v>2</v>
      </c>
      <c r="BN761">
        <v>4</v>
      </c>
      <c r="BO761">
        <v>3</v>
      </c>
      <c r="BP761">
        <v>2</v>
      </c>
      <c r="BT761">
        <v>11</v>
      </c>
    </row>
    <row r="762" spans="2:72" x14ac:dyDescent="0.25">
      <c r="B762" s="22">
        <v>9</v>
      </c>
      <c r="C762" s="23">
        <v>918016</v>
      </c>
      <c r="D762" s="24" t="s">
        <v>795</v>
      </c>
      <c r="E762" s="25">
        <f t="shared" si="343"/>
        <v>60</v>
      </c>
      <c r="F762" s="25">
        <f>Tabela4[[#This Row],[1º ano  LP]]</f>
        <v>60</v>
      </c>
      <c r="G762" s="27">
        <f t="shared" si="344"/>
        <v>4</v>
      </c>
      <c r="H762" s="27">
        <f>Tabela4[[#This Row],[1º ano - APLICADOR LP]]</f>
        <v>4</v>
      </c>
      <c r="I762" s="25">
        <f t="shared" si="345"/>
        <v>63</v>
      </c>
      <c r="J762" s="25">
        <f t="shared" si="346"/>
        <v>63</v>
      </c>
      <c r="K762" s="27">
        <f t="shared" si="347"/>
        <v>4</v>
      </c>
      <c r="L762" s="27">
        <f t="shared" si="348"/>
        <v>4</v>
      </c>
      <c r="M762" s="25">
        <f t="shared" si="349"/>
        <v>71</v>
      </c>
      <c r="N762" s="25">
        <f t="shared" si="350"/>
        <v>71</v>
      </c>
      <c r="O762" s="27">
        <f t="shared" si="351"/>
        <v>4</v>
      </c>
      <c r="P762" s="27">
        <f t="shared" si="352"/>
        <v>4</v>
      </c>
      <c r="Q762" s="25">
        <f t="shared" si="353"/>
        <v>72</v>
      </c>
      <c r="R762" s="25">
        <f t="shared" si="354"/>
        <v>72</v>
      </c>
      <c r="S762" s="25">
        <f t="shared" si="355"/>
        <v>58</v>
      </c>
      <c r="T762" s="25">
        <f t="shared" si="356"/>
        <v>58</v>
      </c>
      <c r="U762" s="25">
        <f t="shared" si="357"/>
        <v>76</v>
      </c>
      <c r="V762" s="25">
        <f t="shared" si="358"/>
        <v>76</v>
      </c>
      <c r="W762" s="25">
        <f t="shared" si="359"/>
        <v>0</v>
      </c>
      <c r="X762" s="25">
        <f t="shared" si="360"/>
        <v>0</v>
      </c>
      <c r="Y762" s="25">
        <f t="shared" si="361"/>
        <v>0</v>
      </c>
      <c r="Z762" s="25">
        <f t="shared" si="362"/>
        <v>0</v>
      </c>
      <c r="AA762" s="25">
        <f t="shared" si="363"/>
        <v>0</v>
      </c>
      <c r="AB762" s="25">
        <f t="shared" si="364"/>
        <v>0</v>
      </c>
      <c r="AC762" s="25">
        <f t="shared" si="365"/>
        <v>0</v>
      </c>
      <c r="AD762" s="25">
        <f t="shared" si="366"/>
        <v>0</v>
      </c>
      <c r="AE762" s="25">
        <f t="shared" si="367"/>
        <v>0</v>
      </c>
      <c r="AF762" s="27">
        <f t="shared" si="368"/>
        <v>0</v>
      </c>
      <c r="AG762" s="27">
        <f t="shared" si="369"/>
        <v>0</v>
      </c>
      <c r="AH762" s="27">
        <f t="shared" si="370"/>
        <v>0</v>
      </c>
      <c r="AI762" s="27">
        <f t="shared" si="371"/>
        <v>266</v>
      </c>
      <c r="AJ762" s="27">
        <f t="shared" si="372"/>
        <v>134</v>
      </c>
      <c r="AK762" s="26">
        <f>SUM(Tabela4[[#This Row],[1º ano  LP]:[Questionário Contextual Estudante]])</f>
        <v>1224</v>
      </c>
      <c r="AM762">
        <f>IFERROR(IF(VLOOKUP(Tabela4[[#This Row],[Designação]],BW:BX,2,0)="SIM",SUM(AR762:AU762)+(4*(SUM(BH762:BK762))),0),0)</f>
        <v>266</v>
      </c>
      <c r="AN762">
        <f>IFERROR(IF(VLOOKUP(Tabela4[[#This Row],[Designação]],BW:BX,2,0)="SIM",SUM(AV762:BC762)+(4*(SUM(BL762:BS762))),0),0)</f>
        <v>134</v>
      </c>
      <c r="AO762" t="str">
        <f>IFERROR(VLOOKUP(Tabela4[[#This Row],[Designação]],BW:BX,2,0),0)</f>
        <v>SIM</v>
      </c>
      <c r="AP762" t="str">
        <f>IF(Tabela4[[#This Row],[Designação]]=AQ762,"SIM","NÃO")</f>
        <v>SIM</v>
      </c>
      <c r="AQ762" s="38">
        <v>918016</v>
      </c>
      <c r="AR762">
        <v>52</v>
      </c>
      <c r="AS762">
        <v>55</v>
      </c>
      <c r="AT762">
        <v>63</v>
      </c>
      <c r="AU762">
        <v>64</v>
      </c>
      <c r="AV762">
        <v>50</v>
      </c>
      <c r="AW762">
        <v>68</v>
      </c>
      <c r="BD762">
        <v>352</v>
      </c>
      <c r="BF762" t="str">
        <f t="shared" si="373"/>
        <v>sim</v>
      </c>
      <c r="BG762" s="38">
        <v>918016</v>
      </c>
      <c r="BH762">
        <v>2</v>
      </c>
      <c r="BI762">
        <v>2</v>
      </c>
      <c r="BJ762">
        <v>2</v>
      </c>
      <c r="BK762">
        <v>2</v>
      </c>
      <c r="BL762">
        <v>2</v>
      </c>
      <c r="BM762">
        <v>2</v>
      </c>
      <c r="BT762">
        <v>12</v>
      </c>
    </row>
    <row r="763" spans="2:72" x14ac:dyDescent="0.25">
      <c r="B763" s="22">
        <v>9</v>
      </c>
      <c r="C763" s="23">
        <v>918017</v>
      </c>
      <c r="D763" s="24" t="s">
        <v>796</v>
      </c>
      <c r="E763" s="25">
        <f t="shared" si="343"/>
        <v>56</v>
      </c>
      <c r="F763" s="25">
        <f>Tabela4[[#This Row],[1º ano  LP]]</f>
        <v>56</v>
      </c>
      <c r="G763" s="27">
        <f t="shared" si="344"/>
        <v>4</v>
      </c>
      <c r="H763" s="27">
        <f>Tabela4[[#This Row],[1º ano - APLICADOR LP]]</f>
        <v>4</v>
      </c>
      <c r="I763" s="25">
        <f t="shared" si="345"/>
        <v>85</v>
      </c>
      <c r="J763" s="25">
        <f t="shared" si="346"/>
        <v>85</v>
      </c>
      <c r="K763" s="27">
        <f t="shared" si="347"/>
        <v>6</v>
      </c>
      <c r="L763" s="27">
        <f t="shared" si="348"/>
        <v>6</v>
      </c>
      <c r="M763" s="25">
        <f t="shared" si="349"/>
        <v>74</v>
      </c>
      <c r="N763" s="25">
        <f t="shared" si="350"/>
        <v>74</v>
      </c>
      <c r="O763" s="27">
        <f t="shared" si="351"/>
        <v>4</v>
      </c>
      <c r="P763" s="27">
        <f t="shared" si="352"/>
        <v>4</v>
      </c>
      <c r="Q763" s="25">
        <f t="shared" si="353"/>
        <v>63</v>
      </c>
      <c r="R763" s="25">
        <f t="shared" si="354"/>
        <v>63</v>
      </c>
      <c r="S763" s="25">
        <f t="shared" si="355"/>
        <v>76</v>
      </c>
      <c r="T763" s="25">
        <f t="shared" si="356"/>
        <v>76</v>
      </c>
      <c r="U763" s="25">
        <f t="shared" si="357"/>
        <v>36</v>
      </c>
      <c r="V763" s="25">
        <f t="shared" si="358"/>
        <v>36</v>
      </c>
      <c r="W763" s="25">
        <f t="shared" si="359"/>
        <v>0</v>
      </c>
      <c r="X763" s="25">
        <f t="shared" si="360"/>
        <v>0</v>
      </c>
      <c r="Y763" s="25">
        <f t="shared" si="361"/>
        <v>0</v>
      </c>
      <c r="Z763" s="25">
        <f t="shared" si="362"/>
        <v>0</v>
      </c>
      <c r="AA763" s="25">
        <f t="shared" si="363"/>
        <v>0</v>
      </c>
      <c r="AB763" s="25">
        <f t="shared" si="364"/>
        <v>0</v>
      </c>
      <c r="AC763" s="25">
        <f t="shared" si="365"/>
        <v>0</v>
      </c>
      <c r="AD763" s="25">
        <f t="shared" si="366"/>
        <v>0</v>
      </c>
      <c r="AE763" s="25">
        <f t="shared" si="367"/>
        <v>0</v>
      </c>
      <c r="AF763" s="27">
        <f t="shared" si="368"/>
        <v>0</v>
      </c>
      <c r="AG763" s="27">
        <f t="shared" si="369"/>
        <v>0</v>
      </c>
      <c r="AH763" s="27">
        <f t="shared" si="370"/>
        <v>0</v>
      </c>
      <c r="AI763" s="27">
        <f t="shared" si="371"/>
        <v>0</v>
      </c>
      <c r="AJ763" s="27">
        <f t="shared" si="372"/>
        <v>0</v>
      </c>
      <c r="AK763" s="26">
        <f>SUM(Tabela4[[#This Row],[1º ano  LP]:[Questionário Contextual Estudante]])</f>
        <v>808</v>
      </c>
      <c r="AM763">
        <f>IFERROR(IF(VLOOKUP(Tabela4[[#This Row],[Designação]],BW:BX,2,0)="SIM",SUM(AR763:AU763)+(4*(SUM(BH763:BK763))),0),0)</f>
        <v>0</v>
      </c>
      <c r="AN763">
        <f>IFERROR(IF(VLOOKUP(Tabela4[[#This Row],[Designação]],BW:BX,2,0)="SIM",SUM(AV763:BC763)+(4*(SUM(BL763:BS763))),0),0)</f>
        <v>0</v>
      </c>
      <c r="AO763">
        <f>IFERROR(VLOOKUP(Tabela4[[#This Row],[Designação]],BW:BX,2,0),0)</f>
        <v>0</v>
      </c>
      <c r="AP763" t="str">
        <f>IF(Tabela4[[#This Row],[Designação]]=AQ763,"SIM","NÃO")</f>
        <v>SIM</v>
      </c>
      <c r="AQ763" s="38">
        <v>918017</v>
      </c>
      <c r="AR763">
        <v>48</v>
      </c>
      <c r="AS763">
        <v>73</v>
      </c>
      <c r="AT763">
        <v>66</v>
      </c>
      <c r="AU763">
        <v>55</v>
      </c>
      <c r="AV763">
        <v>68</v>
      </c>
      <c r="AW763">
        <v>32</v>
      </c>
      <c r="BD763">
        <v>342</v>
      </c>
      <c r="BF763" t="str">
        <f t="shared" si="373"/>
        <v>sim</v>
      </c>
      <c r="BG763" s="38">
        <v>918017</v>
      </c>
      <c r="BH763">
        <v>2</v>
      </c>
      <c r="BI763">
        <v>3</v>
      </c>
      <c r="BJ763">
        <v>2</v>
      </c>
      <c r="BK763">
        <v>2</v>
      </c>
      <c r="BL763">
        <v>2</v>
      </c>
      <c r="BM763">
        <v>1</v>
      </c>
      <c r="BT763">
        <v>12</v>
      </c>
    </row>
    <row r="764" spans="2:72" x14ac:dyDescent="0.25">
      <c r="B764" s="22">
        <v>9</v>
      </c>
      <c r="C764" s="23">
        <v>918019</v>
      </c>
      <c r="D764" s="24" t="s">
        <v>797</v>
      </c>
      <c r="E764" s="25">
        <f t="shared" si="343"/>
        <v>0</v>
      </c>
      <c r="F764" s="25">
        <f>Tabela4[[#This Row],[1º ano  LP]]</f>
        <v>0</v>
      </c>
      <c r="G764" s="27">
        <f t="shared" si="344"/>
        <v>0</v>
      </c>
      <c r="H764" s="27">
        <f>Tabela4[[#This Row],[1º ano - APLICADOR LP]]</f>
        <v>0</v>
      </c>
      <c r="I764" s="25">
        <f t="shared" si="345"/>
        <v>0</v>
      </c>
      <c r="J764" s="25">
        <f t="shared" si="346"/>
        <v>0</v>
      </c>
      <c r="K764" s="27">
        <f t="shared" si="347"/>
        <v>0</v>
      </c>
      <c r="L764" s="27">
        <f t="shared" si="348"/>
        <v>0</v>
      </c>
      <c r="M764" s="25">
        <f t="shared" si="349"/>
        <v>0</v>
      </c>
      <c r="N764" s="25">
        <f t="shared" si="350"/>
        <v>0</v>
      </c>
      <c r="O764" s="27">
        <f t="shared" si="351"/>
        <v>0</v>
      </c>
      <c r="P764" s="27">
        <f t="shared" si="352"/>
        <v>0</v>
      </c>
      <c r="Q764" s="25">
        <f t="shared" si="353"/>
        <v>0</v>
      </c>
      <c r="R764" s="25">
        <f t="shared" si="354"/>
        <v>0</v>
      </c>
      <c r="S764" s="25">
        <f t="shared" si="355"/>
        <v>0</v>
      </c>
      <c r="T764" s="25">
        <f t="shared" si="356"/>
        <v>0</v>
      </c>
      <c r="U764" s="25">
        <f t="shared" si="357"/>
        <v>178</v>
      </c>
      <c r="V764" s="25">
        <f t="shared" si="358"/>
        <v>178</v>
      </c>
      <c r="W764" s="25">
        <f t="shared" si="359"/>
        <v>297</v>
      </c>
      <c r="X764" s="25">
        <f t="shared" si="360"/>
        <v>297</v>
      </c>
      <c r="Y764" s="25">
        <f t="shared" si="361"/>
        <v>274</v>
      </c>
      <c r="Z764" s="25">
        <f t="shared" si="362"/>
        <v>274</v>
      </c>
      <c r="AA764" s="25">
        <f t="shared" si="363"/>
        <v>215</v>
      </c>
      <c r="AB764" s="25">
        <f t="shared" si="364"/>
        <v>215</v>
      </c>
      <c r="AC764" s="25">
        <f t="shared" si="365"/>
        <v>0</v>
      </c>
      <c r="AD764" s="25">
        <f t="shared" si="366"/>
        <v>0</v>
      </c>
      <c r="AE764" s="25">
        <f t="shared" si="367"/>
        <v>61</v>
      </c>
      <c r="AF764" s="27">
        <f t="shared" si="368"/>
        <v>61</v>
      </c>
      <c r="AG764" s="27">
        <f t="shared" si="369"/>
        <v>0</v>
      </c>
      <c r="AH764" s="27">
        <f t="shared" si="370"/>
        <v>0</v>
      </c>
      <c r="AI764" s="27">
        <f t="shared" si="371"/>
        <v>0</v>
      </c>
      <c r="AJ764" s="27">
        <f t="shared" si="372"/>
        <v>1025</v>
      </c>
      <c r="AK764" s="26">
        <f>SUM(Tabela4[[#This Row],[1º ano  LP]:[Questionário Contextual Estudante]])</f>
        <v>3075</v>
      </c>
      <c r="AM764">
        <f>IFERROR(IF(VLOOKUP(Tabela4[[#This Row],[Designação]],BW:BX,2,0)="SIM",SUM(AR764:AU764)+(4*(SUM(BH764:BK764))),0),0)</f>
        <v>0</v>
      </c>
      <c r="AN764">
        <f>IFERROR(IF(VLOOKUP(Tabela4[[#This Row],[Designação]],BW:BX,2,0)="SIM",SUM(AV764:BC764)+(4*(SUM(BL764:BS764))),0),0)</f>
        <v>1025</v>
      </c>
      <c r="AO764" t="str">
        <f>IFERROR(VLOOKUP(Tabela4[[#This Row],[Designação]],BW:BX,2,0),0)</f>
        <v>SIM</v>
      </c>
      <c r="AP764" t="str">
        <f>IF(Tabela4[[#This Row],[Designação]]=AQ764,"SIM","NÃO")</f>
        <v>SIM</v>
      </c>
      <c r="AQ764" s="38">
        <v>918019</v>
      </c>
      <c r="AW764">
        <v>158</v>
      </c>
      <c r="AX764">
        <v>269</v>
      </c>
      <c r="AY764">
        <v>250</v>
      </c>
      <c r="AZ764">
        <v>195</v>
      </c>
      <c r="BB764">
        <v>53</v>
      </c>
      <c r="BD764">
        <v>925</v>
      </c>
      <c r="BF764" t="str">
        <f t="shared" si="373"/>
        <v>sim</v>
      </c>
      <c r="BG764" s="38">
        <v>918019</v>
      </c>
      <c r="BM764">
        <v>5</v>
      </c>
      <c r="BN764">
        <v>7</v>
      </c>
      <c r="BO764">
        <v>6</v>
      </c>
      <c r="BP764">
        <v>5</v>
      </c>
      <c r="BR764">
        <v>2</v>
      </c>
      <c r="BT764">
        <v>25</v>
      </c>
    </row>
    <row r="765" spans="2:72" x14ac:dyDescent="0.25">
      <c r="B765" s="22">
        <v>9</v>
      </c>
      <c r="C765" s="23">
        <v>918020</v>
      </c>
      <c r="D765" s="24" t="s">
        <v>798</v>
      </c>
      <c r="E765" s="25">
        <f t="shared" si="343"/>
        <v>0</v>
      </c>
      <c r="F765" s="25">
        <f>Tabela4[[#This Row],[1º ano  LP]]</f>
        <v>0</v>
      </c>
      <c r="G765" s="27">
        <f t="shared" si="344"/>
        <v>0</v>
      </c>
      <c r="H765" s="27">
        <f>Tabela4[[#This Row],[1º ano - APLICADOR LP]]</f>
        <v>0</v>
      </c>
      <c r="I765" s="25">
        <f t="shared" si="345"/>
        <v>0</v>
      </c>
      <c r="J765" s="25">
        <f t="shared" si="346"/>
        <v>0</v>
      </c>
      <c r="K765" s="27">
        <f t="shared" si="347"/>
        <v>0</v>
      </c>
      <c r="L765" s="27">
        <f t="shared" si="348"/>
        <v>0</v>
      </c>
      <c r="M765" s="25">
        <f t="shared" si="349"/>
        <v>0</v>
      </c>
      <c r="N765" s="25">
        <f t="shared" si="350"/>
        <v>0</v>
      </c>
      <c r="O765" s="27">
        <f t="shared" si="351"/>
        <v>0</v>
      </c>
      <c r="P765" s="27">
        <f t="shared" si="352"/>
        <v>0</v>
      </c>
      <c r="Q765" s="25">
        <f t="shared" si="353"/>
        <v>0</v>
      </c>
      <c r="R765" s="25">
        <f t="shared" si="354"/>
        <v>0</v>
      </c>
      <c r="S765" s="25">
        <f t="shared" si="355"/>
        <v>0</v>
      </c>
      <c r="T765" s="25">
        <f t="shared" si="356"/>
        <v>0</v>
      </c>
      <c r="U765" s="25">
        <f t="shared" si="357"/>
        <v>102</v>
      </c>
      <c r="V765" s="25">
        <f t="shared" si="358"/>
        <v>102</v>
      </c>
      <c r="W765" s="25">
        <f t="shared" si="359"/>
        <v>236</v>
      </c>
      <c r="X765" s="25">
        <f t="shared" si="360"/>
        <v>236</v>
      </c>
      <c r="Y765" s="25">
        <f t="shared" si="361"/>
        <v>213</v>
      </c>
      <c r="Z765" s="25">
        <f t="shared" si="362"/>
        <v>213</v>
      </c>
      <c r="AA765" s="25">
        <f t="shared" si="363"/>
        <v>162</v>
      </c>
      <c r="AB765" s="25">
        <f t="shared" si="364"/>
        <v>162</v>
      </c>
      <c r="AC765" s="25">
        <f t="shared" si="365"/>
        <v>0</v>
      </c>
      <c r="AD765" s="25">
        <f t="shared" si="366"/>
        <v>0</v>
      </c>
      <c r="AE765" s="25">
        <f t="shared" si="367"/>
        <v>34</v>
      </c>
      <c r="AF765" s="27">
        <f t="shared" si="368"/>
        <v>34</v>
      </c>
      <c r="AG765" s="27">
        <f t="shared" si="369"/>
        <v>0</v>
      </c>
      <c r="AH765" s="27">
        <f t="shared" si="370"/>
        <v>0</v>
      </c>
      <c r="AI765" s="27">
        <f t="shared" si="371"/>
        <v>0</v>
      </c>
      <c r="AJ765" s="27">
        <f t="shared" si="372"/>
        <v>747</v>
      </c>
      <c r="AK765" s="26">
        <f>SUM(Tabela4[[#This Row],[1º ano  LP]:[Questionário Contextual Estudante]])</f>
        <v>2241</v>
      </c>
      <c r="AM765">
        <f>IFERROR(IF(VLOOKUP(Tabela4[[#This Row],[Designação]],BW:BX,2,0)="SIM",SUM(AR765:AU765)+(4*(SUM(BH765:BK765))),0),0)</f>
        <v>0</v>
      </c>
      <c r="AN765">
        <f>IFERROR(IF(VLOOKUP(Tabela4[[#This Row],[Designação]],BW:BX,2,0)="SIM",SUM(AV765:BC765)+(4*(SUM(BL765:BS765))),0),0)</f>
        <v>747</v>
      </c>
      <c r="AO765" t="str">
        <f>IFERROR(VLOOKUP(Tabela4[[#This Row],[Designação]],BW:BX,2,0),0)</f>
        <v>SIM</v>
      </c>
      <c r="AP765" t="str">
        <f>IF(Tabela4[[#This Row],[Designação]]=AQ765,"SIM","NÃO")</f>
        <v>SIM</v>
      </c>
      <c r="AQ765" s="38">
        <v>918020</v>
      </c>
      <c r="AW765">
        <v>90</v>
      </c>
      <c r="AX765">
        <v>212</v>
      </c>
      <c r="AY765">
        <v>193</v>
      </c>
      <c r="AZ765">
        <v>146</v>
      </c>
      <c r="BB765">
        <v>30</v>
      </c>
      <c r="BD765">
        <v>671</v>
      </c>
      <c r="BF765" t="str">
        <f t="shared" si="373"/>
        <v>sim</v>
      </c>
      <c r="BG765" s="38">
        <v>918020</v>
      </c>
      <c r="BM765">
        <v>3</v>
      </c>
      <c r="BN765">
        <v>6</v>
      </c>
      <c r="BO765">
        <v>5</v>
      </c>
      <c r="BP765">
        <v>4</v>
      </c>
      <c r="BR765">
        <v>1</v>
      </c>
      <c r="BT765">
        <v>19</v>
      </c>
    </row>
    <row r="766" spans="2:72" x14ac:dyDescent="0.25">
      <c r="B766" s="22">
        <v>9</v>
      </c>
      <c r="C766" s="23">
        <v>918021</v>
      </c>
      <c r="D766" s="24" t="s">
        <v>799</v>
      </c>
      <c r="E766" s="25">
        <f t="shared" si="343"/>
        <v>108</v>
      </c>
      <c r="F766" s="25">
        <f>Tabela4[[#This Row],[1º ano  LP]]</f>
        <v>108</v>
      </c>
      <c r="G766" s="27">
        <f t="shared" si="344"/>
        <v>6</v>
      </c>
      <c r="H766" s="27">
        <f>Tabela4[[#This Row],[1º ano - APLICADOR LP]]</f>
        <v>6</v>
      </c>
      <c r="I766" s="25">
        <f t="shared" si="345"/>
        <v>108</v>
      </c>
      <c r="J766" s="25">
        <f t="shared" si="346"/>
        <v>108</v>
      </c>
      <c r="K766" s="27">
        <f t="shared" si="347"/>
        <v>6</v>
      </c>
      <c r="L766" s="27">
        <f t="shared" si="348"/>
        <v>6</v>
      </c>
      <c r="M766" s="25">
        <f t="shared" si="349"/>
        <v>107</v>
      </c>
      <c r="N766" s="25">
        <f t="shared" si="350"/>
        <v>107</v>
      </c>
      <c r="O766" s="27">
        <f t="shared" si="351"/>
        <v>6</v>
      </c>
      <c r="P766" s="27">
        <f t="shared" si="352"/>
        <v>6</v>
      </c>
      <c r="Q766" s="25">
        <f t="shared" si="353"/>
        <v>112</v>
      </c>
      <c r="R766" s="25">
        <f t="shared" si="354"/>
        <v>112</v>
      </c>
      <c r="S766" s="25">
        <f t="shared" si="355"/>
        <v>143</v>
      </c>
      <c r="T766" s="25">
        <f t="shared" si="356"/>
        <v>143</v>
      </c>
      <c r="U766" s="25">
        <f t="shared" si="357"/>
        <v>72</v>
      </c>
      <c r="V766" s="25">
        <f t="shared" si="358"/>
        <v>72</v>
      </c>
      <c r="W766" s="25">
        <f t="shared" si="359"/>
        <v>0</v>
      </c>
      <c r="X766" s="25">
        <f t="shared" si="360"/>
        <v>0</v>
      </c>
      <c r="Y766" s="25">
        <f t="shared" si="361"/>
        <v>0</v>
      </c>
      <c r="Z766" s="25">
        <f t="shared" si="362"/>
        <v>0</v>
      </c>
      <c r="AA766" s="25">
        <f t="shared" si="363"/>
        <v>0</v>
      </c>
      <c r="AB766" s="25">
        <f t="shared" si="364"/>
        <v>0</v>
      </c>
      <c r="AC766" s="25">
        <f t="shared" si="365"/>
        <v>0</v>
      </c>
      <c r="AD766" s="25">
        <f t="shared" si="366"/>
        <v>0</v>
      </c>
      <c r="AE766" s="25">
        <f t="shared" si="367"/>
        <v>0</v>
      </c>
      <c r="AF766" s="27">
        <f t="shared" si="368"/>
        <v>0</v>
      </c>
      <c r="AG766" s="27">
        <f t="shared" si="369"/>
        <v>0</v>
      </c>
      <c r="AH766" s="27">
        <f t="shared" si="370"/>
        <v>0</v>
      </c>
      <c r="AI766" s="27">
        <f t="shared" si="371"/>
        <v>435</v>
      </c>
      <c r="AJ766" s="27">
        <f t="shared" si="372"/>
        <v>215</v>
      </c>
      <c r="AK766" s="26">
        <f>SUM(Tabela4[[#This Row],[1º ano  LP]:[Questionário Contextual Estudante]])</f>
        <v>1986</v>
      </c>
      <c r="AM766">
        <f>IFERROR(IF(VLOOKUP(Tabela4[[#This Row],[Designação]],BW:BX,2,0)="SIM",SUM(AR766:AU766)+(4*(SUM(BH766:BK766))),0),0)</f>
        <v>435</v>
      </c>
      <c r="AN766">
        <f>IFERROR(IF(VLOOKUP(Tabela4[[#This Row],[Designação]],BW:BX,2,0)="SIM",SUM(AV766:BC766)+(4*(SUM(BL766:BS766))),0),0)</f>
        <v>215</v>
      </c>
      <c r="AO766" t="str">
        <f>IFERROR(VLOOKUP(Tabela4[[#This Row],[Designação]],BW:BX,2,0),0)</f>
        <v>SIM</v>
      </c>
      <c r="AP766" t="str">
        <f>IF(Tabela4[[#This Row],[Designação]]=AQ766,"SIM","NÃO")</f>
        <v>SIM</v>
      </c>
      <c r="AQ766" s="38">
        <v>918021</v>
      </c>
      <c r="AR766">
        <v>96</v>
      </c>
      <c r="AS766">
        <v>96</v>
      </c>
      <c r="AT766">
        <v>95</v>
      </c>
      <c r="AU766">
        <v>100</v>
      </c>
      <c r="AV766">
        <v>127</v>
      </c>
      <c r="AW766">
        <v>64</v>
      </c>
      <c r="BD766">
        <v>578</v>
      </c>
      <c r="BF766" t="str">
        <f t="shared" si="373"/>
        <v>sim</v>
      </c>
      <c r="BG766" s="38">
        <v>918021</v>
      </c>
      <c r="BH766">
        <v>3</v>
      </c>
      <c r="BI766">
        <v>3</v>
      </c>
      <c r="BJ766">
        <v>3</v>
      </c>
      <c r="BK766">
        <v>3</v>
      </c>
      <c r="BL766">
        <v>4</v>
      </c>
      <c r="BM766">
        <v>2</v>
      </c>
      <c r="BT766">
        <v>18</v>
      </c>
    </row>
    <row r="767" spans="2:72" x14ac:dyDescent="0.25">
      <c r="B767" s="22">
        <v>9</v>
      </c>
      <c r="C767" s="23">
        <v>918022</v>
      </c>
      <c r="D767" s="24" t="s">
        <v>800</v>
      </c>
      <c r="E767" s="25">
        <f t="shared" si="343"/>
        <v>174</v>
      </c>
      <c r="F767" s="25">
        <f>Tabela4[[#This Row],[1º ano  LP]]</f>
        <v>174</v>
      </c>
      <c r="G767" s="27">
        <f t="shared" si="344"/>
        <v>12</v>
      </c>
      <c r="H767" s="27">
        <f>Tabela4[[#This Row],[1º ano - APLICADOR LP]]</f>
        <v>12</v>
      </c>
      <c r="I767" s="25">
        <f t="shared" si="345"/>
        <v>170</v>
      </c>
      <c r="J767" s="25">
        <f t="shared" si="346"/>
        <v>170</v>
      </c>
      <c r="K767" s="27">
        <f t="shared" si="347"/>
        <v>10</v>
      </c>
      <c r="L767" s="27">
        <f t="shared" si="348"/>
        <v>10</v>
      </c>
      <c r="M767" s="25">
        <f t="shared" si="349"/>
        <v>136</v>
      </c>
      <c r="N767" s="25">
        <f t="shared" si="350"/>
        <v>136</v>
      </c>
      <c r="O767" s="27">
        <f t="shared" si="351"/>
        <v>8</v>
      </c>
      <c r="P767" s="27">
        <f t="shared" si="352"/>
        <v>8</v>
      </c>
      <c r="Q767" s="25">
        <f t="shared" si="353"/>
        <v>138</v>
      </c>
      <c r="R767" s="25">
        <f t="shared" si="354"/>
        <v>138</v>
      </c>
      <c r="S767" s="25">
        <f t="shared" si="355"/>
        <v>108</v>
      </c>
      <c r="T767" s="25">
        <f t="shared" si="356"/>
        <v>108</v>
      </c>
      <c r="U767" s="25">
        <f t="shared" si="357"/>
        <v>76</v>
      </c>
      <c r="V767" s="25">
        <f t="shared" si="358"/>
        <v>76</v>
      </c>
      <c r="W767" s="25">
        <f t="shared" si="359"/>
        <v>0</v>
      </c>
      <c r="X767" s="25">
        <f t="shared" si="360"/>
        <v>0</v>
      </c>
      <c r="Y767" s="25">
        <f t="shared" si="361"/>
        <v>0</v>
      </c>
      <c r="Z767" s="25">
        <f t="shared" si="362"/>
        <v>0</v>
      </c>
      <c r="AA767" s="25">
        <f t="shared" si="363"/>
        <v>0</v>
      </c>
      <c r="AB767" s="25">
        <f t="shared" si="364"/>
        <v>0</v>
      </c>
      <c r="AC767" s="25">
        <f t="shared" si="365"/>
        <v>0</v>
      </c>
      <c r="AD767" s="25">
        <f t="shared" si="366"/>
        <v>0</v>
      </c>
      <c r="AE767" s="25">
        <f t="shared" si="367"/>
        <v>0</v>
      </c>
      <c r="AF767" s="27">
        <f t="shared" si="368"/>
        <v>0</v>
      </c>
      <c r="AG767" s="27">
        <f t="shared" si="369"/>
        <v>0</v>
      </c>
      <c r="AH767" s="27">
        <f t="shared" si="370"/>
        <v>0</v>
      </c>
      <c r="AI767" s="27">
        <f t="shared" si="371"/>
        <v>0</v>
      </c>
      <c r="AJ767" s="27">
        <f t="shared" si="372"/>
        <v>0</v>
      </c>
      <c r="AK767" s="26">
        <f>SUM(Tabela4[[#This Row],[1º ano  LP]:[Questionário Contextual Estudante]])</f>
        <v>1664</v>
      </c>
      <c r="AM767">
        <f>IFERROR(IF(VLOOKUP(Tabela4[[#This Row],[Designação]],BW:BX,2,0)="SIM",SUM(AR767:AU767)+(4*(SUM(BH767:BK767))),0),0)</f>
        <v>0</v>
      </c>
      <c r="AN767">
        <f>IFERROR(IF(VLOOKUP(Tabela4[[#This Row],[Designação]],BW:BX,2,0)="SIM",SUM(AV767:BC767)+(4*(SUM(BL767:BS767))),0),0)</f>
        <v>0</v>
      </c>
      <c r="AO767">
        <f>IFERROR(VLOOKUP(Tabela4[[#This Row],[Designação]],BW:BX,2,0),0)</f>
        <v>0</v>
      </c>
      <c r="AP767" t="str">
        <f>IF(Tabela4[[#This Row],[Designação]]=AQ767,"SIM","NÃO")</f>
        <v>SIM</v>
      </c>
      <c r="AQ767" s="38">
        <v>918022</v>
      </c>
      <c r="AR767">
        <v>150</v>
      </c>
      <c r="AS767">
        <v>150</v>
      </c>
      <c r="AT767">
        <v>120</v>
      </c>
      <c r="AU767">
        <v>122</v>
      </c>
      <c r="AV767">
        <v>96</v>
      </c>
      <c r="AW767">
        <v>68</v>
      </c>
      <c r="BD767">
        <v>706</v>
      </c>
      <c r="BF767" t="str">
        <f t="shared" si="373"/>
        <v>sim</v>
      </c>
      <c r="BG767" s="38">
        <v>918022</v>
      </c>
      <c r="BH767">
        <v>6</v>
      </c>
      <c r="BI767">
        <v>5</v>
      </c>
      <c r="BJ767">
        <v>4</v>
      </c>
      <c r="BK767">
        <v>4</v>
      </c>
      <c r="BL767">
        <v>3</v>
      </c>
      <c r="BM767">
        <v>2</v>
      </c>
      <c r="BT767">
        <v>24</v>
      </c>
    </row>
    <row r="768" spans="2:72" x14ac:dyDescent="0.25">
      <c r="B768" s="22">
        <v>9</v>
      </c>
      <c r="C768" s="23">
        <v>918024</v>
      </c>
      <c r="D768" s="24" t="s">
        <v>801</v>
      </c>
      <c r="E768" s="25">
        <f t="shared" si="343"/>
        <v>62</v>
      </c>
      <c r="F768" s="25">
        <f>Tabela4[[#This Row],[1º ano  LP]]</f>
        <v>62</v>
      </c>
      <c r="G768" s="27">
        <f t="shared" si="344"/>
        <v>4</v>
      </c>
      <c r="H768" s="27">
        <f>Tabela4[[#This Row],[1º ano - APLICADOR LP]]</f>
        <v>4</v>
      </c>
      <c r="I768" s="25">
        <f t="shared" si="345"/>
        <v>60</v>
      </c>
      <c r="J768" s="25">
        <f t="shared" si="346"/>
        <v>60</v>
      </c>
      <c r="K768" s="27">
        <f t="shared" si="347"/>
        <v>4</v>
      </c>
      <c r="L768" s="27">
        <f t="shared" si="348"/>
        <v>4</v>
      </c>
      <c r="M768" s="25">
        <f t="shared" si="349"/>
        <v>97</v>
      </c>
      <c r="N768" s="25">
        <f t="shared" si="350"/>
        <v>97</v>
      </c>
      <c r="O768" s="27">
        <f t="shared" si="351"/>
        <v>6</v>
      </c>
      <c r="P768" s="27">
        <f t="shared" si="352"/>
        <v>6</v>
      </c>
      <c r="Q768" s="25">
        <f t="shared" si="353"/>
        <v>60</v>
      </c>
      <c r="R768" s="25">
        <f t="shared" si="354"/>
        <v>60</v>
      </c>
      <c r="S768" s="25">
        <f t="shared" si="355"/>
        <v>64</v>
      </c>
      <c r="T768" s="25">
        <f t="shared" si="356"/>
        <v>64</v>
      </c>
      <c r="U768" s="25">
        <f t="shared" si="357"/>
        <v>71</v>
      </c>
      <c r="V768" s="25">
        <f t="shared" si="358"/>
        <v>71</v>
      </c>
      <c r="W768" s="25">
        <f t="shared" si="359"/>
        <v>0</v>
      </c>
      <c r="X768" s="25">
        <f t="shared" si="360"/>
        <v>0</v>
      </c>
      <c r="Y768" s="25">
        <f t="shared" si="361"/>
        <v>0</v>
      </c>
      <c r="Z768" s="25">
        <f t="shared" si="362"/>
        <v>0</v>
      </c>
      <c r="AA768" s="25">
        <f t="shared" si="363"/>
        <v>0</v>
      </c>
      <c r="AB768" s="25">
        <f t="shared" si="364"/>
        <v>0</v>
      </c>
      <c r="AC768" s="25">
        <f t="shared" si="365"/>
        <v>0</v>
      </c>
      <c r="AD768" s="25">
        <f t="shared" si="366"/>
        <v>0</v>
      </c>
      <c r="AE768" s="25">
        <f t="shared" si="367"/>
        <v>0</v>
      </c>
      <c r="AF768" s="27">
        <f t="shared" si="368"/>
        <v>0</v>
      </c>
      <c r="AG768" s="27">
        <f t="shared" si="369"/>
        <v>0</v>
      </c>
      <c r="AH768" s="27">
        <f t="shared" si="370"/>
        <v>0</v>
      </c>
      <c r="AI768" s="27">
        <f t="shared" si="371"/>
        <v>0</v>
      </c>
      <c r="AJ768" s="27">
        <f t="shared" si="372"/>
        <v>0</v>
      </c>
      <c r="AK768" s="26">
        <f>SUM(Tabela4[[#This Row],[1º ano  LP]:[Questionário Contextual Estudante]])</f>
        <v>856</v>
      </c>
      <c r="AM768">
        <f>IFERROR(IF(VLOOKUP(Tabela4[[#This Row],[Designação]],BW:BX,2,0)="SIM",SUM(AR768:AU768)+(4*(SUM(BH768:BK768))),0),0)</f>
        <v>0</v>
      </c>
      <c r="AN768">
        <f>IFERROR(IF(VLOOKUP(Tabela4[[#This Row],[Designação]],BW:BX,2,0)="SIM",SUM(AV768:BC768)+(4*(SUM(BL768:BS768))),0),0)</f>
        <v>0</v>
      </c>
      <c r="AO768">
        <f>IFERROR(VLOOKUP(Tabela4[[#This Row],[Designação]],BW:BX,2,0),0)</f>
        <v>0</v>
      </c>
      <c r="AP768" t="str">
        <f>IF(Tabela4[[#This Row],[Designação]]=AQ768,"SIM","NÃO")</f>
        <v>SIM</v>
      </c>
      <c r="AQ768" s="38">
        <v>918024</v>
      </c>
      <c r="AR768">
        <v>54</v>
      </c>
      <c r="AS768">
        <v>52</v>
      </c>
      <c r="AT768">
        <v>85</v>
      </c>
      <c r="AU768">
        <v>52</v>
      </c>
      <c r="AV768">
        <v>56</v>
      </c>
      <c r="AW768">
        <v>63</v>
      </c>
      <c r="BD768">
        <v>362</v>
      </c>
      <c r="BF768" t="str">
        <f t="shared" si="373"/>
        <v>sim</v>
      </c>
      <c r="BG768" s="38">
        <v>918024</v>
      </c>
      <c r="BH768">
        <v>2</v>
      </c>
      <c r="BI768">
        <v>2</v>
      </c>
      <c r="BJ768">
        <v>3</v>
      </c>
      <c r="BK768">
        <v>2</v>
      </c>
      <c r="BL768">
        <v>2</v>
      </c>
      <c r="BM768">
        <v>2</v>
      </c>
      <c r="BT768">
        <v>13</v>
      </c>
    </row>
    <row r="769" spans="2:72" x14ac:dyDescent="0.25">
      <c r="B769" s="22">
        <v>9</v>
      </c>
      <c r="C769" s="23">
        <v>918025</v>
      </c>
      <c r="D769" s="24" t="s">
        <v>802</v>
      </c>
      <c r="E769" s="25">
        <f t="shared" si="343"/>
        <v>69</v>
      </c>
      <c r="F769" s="25">
        <f>Tabela4[[#This Row],[1º ano  LP]]</f>
        <v>69</v>
      </c>
      <c r="G769" s="27">
        <f t="shared" si="344"/>
        <v>4</v>
      </c>
      <c r="H769" s="27">
        <f>Tabela4[[#This Row],[1º ano - APLICADOR LP]]</f>
        <v>4</v>
      </c>
      <c r="I769" s="25">
        <f t="shared" si="345"/>
        <v>65</v>
      </c>
      <c r="J769" s="25">
        <f t="shared" si="346"/>
        <v>65</v>
      </c>
      <c r="K769" s="27">
        <f t="shared" si="347"/>
        <v>4</v>
      </c>
      <c r="L769" s="27">
        <f t="shared" si="348"/>
        <v>4</v>
      </c>
      <c r="M769" s="25">
        <f t="shared" si="349"/>
        <v>69</v>
      </c>
      <c r="N769" s="25">
        <f t="shared" si="350"/>
        <v>69</v>
      </c>
      <c r="O769" s="27">
        <f t="shared" si="351"/>
        <v>4</v>
      </c>
      <c r="P769" s="27">
        <f t="shared" si="352"/>
        <v>4</v>
      </c>
      <c r="Q769" s="25">
        <f t="shared" si="353"/>
        <v>74</v>
      </c>
      <c r="R769" s="25">
        <f t="shared" si="354"/>
        <v>74</v>
      </c>
      <c r="S769" s="25">
        <f t="shared" si="355"/>
        <v>70</v>
      </c>
      <c r="T769" s="25">
        <f t="shared" si="356"/>
        <v>70</v>
      </c>
      <c r="U769" s="25">
        <f t="shared" si="357"/>
        <v>0</v>
      </c>
      <c r="V769" s="25">
        <f t="shared" si="358"/>
        <v>0</v>
      </c>
      <c r="W769" s="25">
        <f t="shared" si="359"/>
        <v>0</v>
      </c>
      <c r="X769" s="25">
        <f t="shared" si="360"/>
        <v>0</v>
      </c>
      <c r="Y769" s="25">
        <f t="shared" si="361"/>
        <v>0</v>
      </c>
      <c r="Z769" s="25">
        <f t="shared" si="362"/>
        <v>0</v>
      </c>
      <c r="AA769" s="25">
        <f t="shared" si="363"/>
        <v>0</v>
      </c>
      <c r="AB769" s="25">
        <f t="shared" si="364"/>
        <v>0</v>
      </c>
      <c r="AC769" s="25">
        <f t="shared" si="365"/>
        <v>0</v>
      </c>
      <c r="AD769" s="25">
        <f t="shared" si="366"/>
        <v>0</v>
      </c>
      <c r="AE769" s="25">
        <f t="shared" si="367"/>
        <v>0</v>
      </c>
      <c r="AF769" s="27">
        <f t="shared" si="368"/>
        <v>0</v>
      </c>
      <c r="AG769" s="27">
        <f t="shared" si="369"/>
        <v>0</v>
      </c>
      <c r="AH769" s="27">
        <f t="shared" si="370"/>
        <v>0</v>
      </c>
      <c r="AI769" s="27">
        <f t="shared" si="371"/>
        <v>0</v>
      </c>
      <c r="AJ769" s="27">
        <f t="shared" si="372"/>
        <v>0</v>
      </c>
      <c r="AK769" s="26">
        <f>SUM(Tabela4[[#This Row],[1º ano  LP]:[Questionário Contextual Estudante]])</f>
        <v>718</v>
      </c>
      <c r="AM769">
        <f>IFERROR(IF(VLOOKUP(Tabela4[[#This Row],[Designação]],BW:BX,2,0)="SIM",SUM(AR769:AU769)+(4*(SUM(BH769:BK769))),0),0)</f>
        <v>0</v>
      </c>
      <c r="AN769">
        <f>IFERROR(IF(VLOOKUP(Tabela4[[#This Row],[Designação]],BW:BX,2,0)="SIM",SUM(AV769:BC769)+(4*(SUM(BL769:BS769))),0),0)</f>
        <v>0</v>
      </c>
      <c r="AO769">
        <f>IFERROR(VLOOKUP(Tabela4[[#This Row],[Designação]],BW:BX,2,0),0)</f>
        <v>0</v>
      </c>
      <c r="AP769" t="str">
        <f>IF(Tabela4[[#This Row],[Designação]]=AQ769,"SIM","NÃO")</f>
        <v>SIM</v>
      </c>
      <c r="AQ769" s="38">
        <v>918025</v>
      </c>
      <c r="AR769">
        <v>61</v>
      </c>
      <c r="AS769">
        <v>57</v>
      </c>
      <c r="AT769">
        <v>61</v>
      </c>
      <c r="AU769">
        <v>66</v>
      </c>
      <c r="AV769">
        <v>62</v>
      </c>
      <c r="BD769">
        <v>307</v>
      </c>
      <c r="BF769" t="str">
        <f t="shared" si="373"/>
        <v>sim</v>
      </c>
      <c r="BG769" s="38">
        <v>918025</v>
      </c>
      <c r="BH769">
        <v>2</v>
      </c>
      <c r="BI769">
        <v>2</v>
      </c>
      <c r="BJ769">
        <v>2</v>
      </c>
      <c r="BK769">
        <v>2</v>
      </c>
      <c r="BL769">
        <v>2</v>
      </c>
      <c r="BT769">
        <v>10</v>
      </c>
    </row>
    <row r="770" spans="2:72" x14ac:dyDescent="0.25">
      <c r="B770" s="22">
        <v>9</v>
      </c>
      <c r="C770" s="23">
        <v>918026</v>
      </c>
      <c r="D770" s="24" t="s">
        <v>803</v>
      </c>
      <c r="E770" s="25">
        <f t="shared" si="343"/>
        <v>93</v>
      </c>
      <c r="F770" s="25">
        <f>Tabela4[[#This Row],[1º ano  LP]]</f>
        <v>93</v>
      </c>
      <c r="G770" s="27">
        <f t="shared" si="344"/>
        <v>6</v>
      </c>
      <c r="H770" s="27">
        <f>Tabela4[[#This Row],[1º ano - APLICADOR LP]]</f>
        <v>6</v>
      </c>
      <c r="I770" s="25">
        <f t="shared" si="345"/>
        <v>99</v>
      </c>
      <c r="J770" s="25">
        <f t="shared" si="346"/>
        <v>99</v>
      </c>
      <c r="K770" s="27">
        <f t="shared" si="347"/>
        <v>6</v>
      </c>
      <c r="L770" s="27">
        <f t="shared" si="348"/>
        <v>6</v>
      </c>
      <c r="M770" s="25">
        <f t="shared" si="349"/>
        <v>104</v>
      </c>
      <c r="N770" s="25">
        <f t="shared" si="350"/>
        <v>104</v>
      </c>
      <c r="O770" s="27">
        <f t="shared" si="351"/>
        <v>6</v>
      </c>
      <c r="P770" s="27">
        <f t="shared" si="352"/>
        <v>6</v>
      </c>
      <c r="Q770" s="25">
        <f t="shared" si="353"/>
        <v>119</v>
      </c>
      <c r="R770" s="25">
        <f t="shared" si="354"/>
        <v>119</v>
      </c>
      <c r="S770" s="25">
        <f t="shared" si="355"/>
        <v>82</v>
      </c>
      <c r="T770" s="25">
        <f t="shared" si="356"/>
        <v>82</v>
      </c>
      <c r="U770" s="25">
        <f t="shared" si="357"/>
        <v>40</v>
      </c>
      <c r="V770" s="25">
        <f t="shared" si="358"/>
        <v>40</v>
      </c>
      <c r="W770" s="25">
        <f t="shared" si="359"/>
        <v>0</v>
      </c>
      <c r="X770" s="25">
        <f t="shared" si="360"/>
        <v>0</v>
      </c>
      <c r="Y770" s="25">
        <f t="shared" si="361"/>
        <v>0</v>
      </c>
      <c r="Z770" s="25">
        <f t="shared" si="362"/>
        <v>0</v>
      </c>
      <c r="AA770" s="25">
        <f t="shared" si="363"/>
        <v>0</v>
      </c>
      <c r="AB770" s="25">
        <f t="shared" si="364"/>
        <v>0</v>
      </c>
      <c r="AC770" s="25">
        <f t="shared" si="365"/>
        <v>0</v>
      </c>
      <c r="AD770" s="25">
        <f t="shared" si="366"/>
        <v>0</v>
      </c>
      <c r="AE770" s="25">
        <f t="shared" si="367"/>
        <v>0</v>
      </c>
      <c r="AF770" s="27">
        <f t="shared" si="368"/>
        <v>0</v>
      </c>
      <c r="AG770" s="27">
        <f t="shared" si="369"/>
        <v>0</v>
      </c>
      <c r="AH770" s="27">
        <f t="shared" si="370"/>
        <v>0</v>
      </c>
      <c r="AI770" s="27">
        <f t="shared" si="371"/>
        <v>0</v>
      </c>
      <c r="AJ770" s="27">
        <f t="shared" si="372"/>
        <v>0</v>
      </c>
      <c r="AK770" s="26">
        <f>SUM(Tabela4[[#This Row],[1º ano  LP]:[Questionário Contextual Estudante]])</f>
        <v>1110</v>
      </c>
      <c r="AM770">
        <f>IFERROR(IF(VLOOKUP(Tabela4[[#This Row],[Designação]],BW:BX,2,0)="SIM",SUM(AR770:AU770)+(4*(SUM(BH770:BK770))),0),0)</f>
        <v>0</v>
      </c>
      <c r="AN770">
        <f>IFERROR(IF(VLOOKUP(Tabela4[[#This Row],[Designação]],BW:BX,2,0)="SIM",SUM(AV770:BC770)+(4*(SUM(BL770:BS770))),0),0)</f>
        <v>0</v>
      </c>
      <c r="AO770">
        <f>IFERROR(VLOOKUP(Tabela4[[#This Row],[Designação]],BW:BX,2,0),0)</f>
        <v>0</v>
      </c>
      <c r="AP770" t="str">
        <f>IF(Tabela4[[#This Row],[Designação]]=AQ770,"SIM","NÃO")</f>
        <v>SIM</v>
      </c>
      <c r="AQ770" s="38">
        <v>918026</v>
      </c>
      <c r="AR770">
        <v>81</v>
      </c>
      <c r="AS770">
        <v>87</v>
      </c>
      <c r="AT770">
        <v>92</v>
      </c>
      <c r="AU770">
        <v>107</v>
      </c>
      <c r="AV770">
        <v>74</v>
      </c>
      <c r="AW770">
        <v>36</v>
      </c>
      <c r="BD770">
        <v>477</v>
      </c>
      <c r="BF770" t="str">
        <f t="shared" si="373"/>
        <v>sim</v>
      </c>
      <c r="BG770" s="38">
        <v>918026</v>
      </c>
      <c r="BH770">
        <v>3</v>
      </c>
      <c r="BI770">
        <v>3</v>
      </c>
      <c r="BJ770">
        <v>3</v>
      </c>
      <c r="BK770">
        <v>3</v>
      </c>
      <c r="BL770">
        <v>2</v>
      </c>
      <c r="BM770">
        <v>1</v>
      </c>
      <c r="BT770">
        <v>15</v>
      </c>
    </row>
    <row r="771" spans="2:72" x14ac:dyDescent="0.25">
      <c r="B771" s="22">
        <v>9</v>
      </c>
      <c r="C771" s="23">
        <v>918027</v>
      </c>
      <c r="D771" s="24" t="s">
        <v>804</v>
      </c>
      <c r="E771" s="25">
        <f t="shared" si="343"/>
        <v>0</v>
      </c>
      <c r="F771" s="25">
        <f>Tabela4[[#This Row],[1º ano  LP]]</f>
        <v>0</v>
      </c>
      <c r="G771" s="27">
        <f t="shared" si="344"/>
        <v>0</v>
      </c>
      <c r="H771" s="27">
        <f>Tabela4[[#This Row],[1º ano - APLICADOR LP]]</f>
        <v>0</v>
      </c>
      <c r="I771" s="25">
        <f t="shared" si="345"/>
        <v>0</v>
      </c>
      <c r="J771" s="25">
        <f t="shared" si="346"/>
        <v>0</v>
      </c>
      <c r="K771" s="27">
        <f t="shared" si="347"/>
        <v>0</v>
      </c>
      <c r="L771" s="27">
        <f t="shared" si="348"/>
        <v>0</v>
      </c>
      <c r="M771" s="25">
        <f t="shared" si="349"/>
        <v>0</v>
      </c>
      <c r="N771" s="25">
        <f t="shared" si="350"/>
        <v>0</v>
      </c>
      <c r="O771" s="27">
        <f t="shared" si="351"/>
        <v>0</v>
      </c>
      <c r="P771" s="27">
        <f t="shared" si="352"/>
        <v>0</v>
      </c>
      <c r="Q771" s="25">
        <f t="shared" si="353"/>
        <v>0</v>
      </c>
      <c r="R771" s="25">
        <f t="shared" si="354"/>
        <v>0</v>
      </c>
      <c r="S771" s="25">
        <f t="shared" si="355"/>
        <v>0</v>
      </c>
      <c r="T771" s="25">
        <f t="shared" si="356"/>
        <v>0</v>
      </c>
      <c r="U771" s="25">
        <f t="shared" si="357"/>
        <v>189</v>
      </c>
      <c r="V771" s="25">
        <f t="shared" si="358"/>
        <v>189</v>
      </c>
      <c r="W771" s="25">
        <f t="shared" si="359"/>
        <v>263</v>
      </c>
      <c r="X771" s="25">
        <f t="shared" si="360"/>
        <v>263</v>
      </c>
      <c r="Y771" s="25">
        <f t="shared" si="361"/>
        <v>338</v>
      </c>
      <c r="Z771" s="25">
        <f t="shared" si="362"/>
        <v>338</v>
      </c>
      <c r="AA771" s="25">
        <f t="shared" si="363"/>
        <v>304</v>
      </c>
      <c r="AB771" s="25">
        <f t="shared" si="364"/>
        <v>304</v>
      </c>
      <c r="AC771" s="25">
        <f t="shared" si="365"/>
        <v>0</v>
      </c>
      <c r="AD771" s="25">
        <f t="shared" si="366"/>
        <v>0</v>
      </c>
      <c r="AE771" s="25">
        <f t="shared" si="367"/>
        <v>0</v>
      </c>
      <c r="AF771" s="27">
        <f t="shared" si="368"/>
        <v>0</v>
      </c>
      <c r="AG771" s="27">
        <f t="shared" si="369"/>
        <v>0</v>
      </c>
      <c r="AH771" s="27">
        <f t="shared" si="370"/>
        <v>0</v>
      </c>
      <c r="AI771" s="27">
        <f t="shared" si="371"/>
        <v>0</v>
      </c>
      <c r="AJ771" s="27">
        <f t="shared" si="372"/>
        <v>0</v>
      </c>
      <c r="AK771" s="26">
        <f>SUM(Tabela4[[#This Row],[1º ano  LP]:[Questionário Contextual Estudante]])</f>
        <v>2188</v>
      </c>
      <c r="AM771">
        <f>IFERROR(IF(VLOOKUP(Tabela4[[#This Row],[Designação]],BW:BX,2,0)="SIM",SUM(AR771:AU771)+(4*(SUM(BH771:BK771))),0),0)</f>
        <v>0</v>
      </c>
      <c r="AN771">
        <f>IFERROR(IF(VLOOKUP(Tabela4[[#This Row],[Designação]],BW:BX,2,0)="SIM",SUM(AV771:BC771)+(4*(SUM(BL771:BS771))),0),0)</f>
        <v>0</v>
      </c>
      <c r="AO771">
        <f>IFERROR(VLOOKUP(Tabela4[[#This Row],[Designação]],BW:BX,2,0),0)</f>
        <v>0</v>
      </c>
      <c r="AP771" t="str">
        <f>IF(Tabela4[[#This Row],[Designação]]=AQ771,"SIM","NÃO")</f>
        <v>SIM</v>
      </c>
      <c r="AQ771" s="38">
        <v>918027</v>
      </c>
      <c r="AW771">
        <v>169</v>
      </c>
      <c r="AX771">
        <v>239</v>
      </c>
      <c r="AY771">
        <v>306</v>
      </c>
      <c r="AZ771">
        <v>276</v>
      </c>
      <c r="BD771">
        <v>990</v>
      </c>
      <c r="BF771" t="str">
        <f t="shared" si="373"/>
        <v>sim</v>
      </c>
      <c r="BG771" s="38">
        <v>918027</v>
      </c>
      <c r="BM771">
        <v>5</v>
      </c>
      <c r="BN771">
        <v>6</v>
      </c>
      <c r="BO771">
        <v>8</v>
      </c>
      <c r="BP771">
        <v>7</v>
      </c>
      <c r="BT771">
        <v>26</v>
      </c>
    </row>
    <row r="772" spans="2:72" x14ac:dyDescent="0.25">
      <c r="B772" s="22">
        <v>9</v>
      </c>
      <c r="C772" s="23">
        <v>918028</v>
      </c>
      <c r="D772" s="24" t="s">
        <v>805</v>
      </c>
      <c r="E772" s="25">
        <f t="shared" si="343"/>
        <v>0</v>
      </c>
      <c r="F772" s="25">
        <f>Tabela4[[#This Row],[1º ano  LP]]</f>
        <v>0</v>
      </c>
      <c r="G772" s="27">
        <f t="shared" si="344"/>
        <v>0</v>
      </c>
      <c r="H772" s="27">
        <f>Tabela4[[#This Row],[1º ano - APLICADOR LP]]</f>
        <v>0</v>
      </c>
      <c r="I772" s="25">
        <f t="shared" si="345"/>
        <v>0</v>
      </c>
      <c r="J772" s="25">
        <f t="shared" si="346"/>
        <v>0</v>
      </c>
      <c r="K772" s="27">
        <f t="shared" si="347"/>
        <v>0</v>
      </c>
      <c r="L772" s="27">
        <f t="shared" si="348"/>
        <v>0</v>
      </c>
      <c r="M772" s="25">
        <f t="shared" si="349"/>
        <v>0</v>
      </c>
      <c r="N772" s="25">
        <f t="shared" si="350"/>
        <v>0</v>
      </c>
      <c r="O772" s="27">
        <f t="shared" si="351"/>
        <v>0</v>
      </c>
      <c r="P772" s="27">
        <f t="shared" si="352"/>
        <v>0</v>
      </c>
      <c r="Q772" s="25">
        <f t="shared" si="353"/>
        <v>0</v>
      </c>
      <c r="R772" s="25">
        <f t="shared" si="354"/>
        <v>0</v>
      </c>
      <c r="S772" s="25">
        <f t="shared" si="355"/>
        <v>0</v>
      </c>
      <c r="T772" s="25">
        <f t="shared" si="356"/>
        <v>0</v>
      </c>
      <c r="U772" s="25">
        <f t="shared" si="357"/>
        <v>91</v>
      </c>
      <c r="V772" s="25">
        <f t="shared" si="358"/>
        <v>91</v>
      </c>
      <c r="W772" s="25">
        <f t="shared" si="359"/>
        <v>109</v>
      </c>
      <c r="X772" s="25">
        <f t="shared" si="360"/>
        <v>109</v>
      </c>
      <c r="Y772" s="25">
        <f t="shared" si="361"/>
        <v>118</v>
      </c>
      <c r="Z772" s="25">
        <f t="shared" si="362"/>
        <v>118</v>
      </c>
      <c r="AA772" s="25">
        <f t="shared" si="363"/>
        <v>119</v>
      </c>
      <c r="AB772" s="25">
        <f t="shared" si="364"/>
        <v>119</v>
      </c>
      <c r="AC772" s="25">
        <f t="shared" si="365"/>
        <v>0</v>
      </c>
      <c r="AD772" s="25">
        <f t="shared" si="366"/>
        <v>0</v>
      </c>
      <c r="AE772" s="25">
        <f t="shared" si="367"/>
        <v>22</v>
      </c>
      <c r="AF772" s="27">
        <f t="shared" si="368"/>
        <v>22</v>
      </c>
      <c r="AG772" s="27">
        <f t="shared" si="369"/>
        <v>0</v>
      </c>
      <c r="AH772" s="27">
        <f t="shared" si="370"/>
        <v>0</v>
      </c>
      <c r="AI772" s="27">
        <f t="shared" si="371"/>
        <v>0</v>
      </c>
      <c r="AJ772" s="27">
        <f t="shared" si="372"/>
        <v>0</v>
      </c>
      <c r="AK772" s="26">
        <f>SUM(Tabela4[[#This Row],[1º ano  LP]:[Questionário Contextual Estudante]])</f>
        <v>918</v>
      </c>
      <c r="AM772">
        <f>IFERROR(IF(VLOOKUP(Tabela4[[#This Row],[Designação]],BW:BX,2,0)="SIM",SUM(AR772:AU772)+(4*(SUM(BH772:BK772))),0),0)</f>
        <v>0</v>
      </c>
      <c r="AN772">
        <f>IFERROR(IF(VLOOKUP(Tabela4[[#This Row],[Designação]],BW:BX,2,0)="SIM",SUM(AV772:BC772)+(4*(SUM(BL772:BS772))),0),0)</f>
        <v>0</v>
      </c>
      <c r="AO772">
        <f>IFERROR(VLOOKUP(Tabela4[[#This Row],[Designação]],BW:BX,2,0),0)</f>
        <v>0</v>
      </c>
      <c r="AP772" t="str">
        <f>IF(Tabela4[[#This Row],[Designação]]=AQ772,"SIM","NÃO")</f>
        <v>SIM</v>
      </c>
      <c r="AQ772" s="38">
        <v>918028</v>
      </c>
      <c r="AW772">
        <v>79</v>
      </c>
      <c r="AX772">
        <v>97</v>
      </c>
      <c r="AY772">
        <v>106</v>
      </c>
      <c r="AZ772">
        <v>107</v>
      </c>
      <c r="BB772">
        <v>18</v>
      </c>
      <c r="BD772">
        <v>407</v>
      </c>
      <c r="BF772" t="str">
        <f t="shared" si="373"/>
        <v>sim</v>
      </c>
      <c r="BG772" s="38">
        <v>918028</v>
      </c>
      <c r="BM772">
        <v>3</v>
      </c>
      <c r="BN772">
        <v>3</v>
      </c>
      <c r="BO772">
        <v>3</v>
      </c>
      <c r="BP772">
        <v>3</v>
      </c>
      <c r="BR772">
        <v>1</v>
      </c>
      <c r="BT772">
        <v>13</v>
      </c>
    </row>
    <row r="773" spans="2:72" x14ac:dyDescent="0.25">
      <c r="B773" s="22">
        <v>9</v>
      </c>
      <c r="C773" s="23">
        <v>918029</v>
      </c>
      <c r="D773" s="24" t="s">
        <v>806</v>
      </c>
      <c r="E773" s="25">
        <f t="shared" si="343"/>
        <v>127</v>
      </c>
      <c r="F773" s="25">
        <f>Tabela4[[#This Row],[1º ano  LP]]</f>
        <v>127</v>
      </c>
      <c r="G773" s="27">
        <f t="shared" si="344"/>
        <v>8</v>
      </c>
      <c r="H773" s="27">
        <f>Tabela4[[#This Row],[1º ano - APLICADOR LP]]</f>
        <v>8</v>
      </c>
      <c r="I773" s="25">
        <f t="shared" si="345"/>
        <v>154</v>
      </c>
      <c r="J773" s="25">
        <f t="shared" si="346"/>
        <v>154</v>
      </c>
      <c r="K773" s="27">
        <f t="shared" si="347"/>
        <v>10</v>
      </c>
      <c r="L773" s="27">
        <f t="shared" si="348"/>
        <v>10</v>
      </c>
      <c r="M773" s="25">
        <f t="shared" si="349"/>
        <v>131</v>
      </c>
      <c r="N773" s="25">
        <f t="shared" si="350"/>
        <v>131</v>
      </c>
      <c r="O773" s="27">
        <f t="shared" si="351"/>
        <v>8</v>
      </c>
      <c r="P773" s="27">
        <f t="shared" si="352"/>
        <v>8</v>
      </c>
      <c r="Q773" s="25">
        <f t="shared" si="353"/>
        <v>111</v>
      </c>
      <c r="R773" s="25">
        <f t="shared" si="354"/>
        <v>111</v>
      </c>
      <c r="S773" s="25">
        <f t="shared" si="355"/>
        <v>145</v>
      </c>
      <c r="T773" s="25">
        <f t="shared" si="356"/>
        <v>145</v>
      </c>
      <c r="U773" s="25">
        <f t="shared" si="357"/>
        <v>77</v>
      </c>
      <c r="V773" s="25">
        <f t="shared" si="358"/>
        <v>77</v>
      </c>
      <c r="W773" s="25">
        <f t="shared" si="359"/>
        <v>0</v>
      </c>
      <c r="X773" s="25">
        <f t="shared" si="360"/>
        <v>0</v>
      </c>
      <c r="Y773" s="25">
        <f t="shared" si="361"/>
        <v>0</v>
      </c>
      <c r="Z773" s="25">
        <f t="shared" si="362"/>
        <v>0</v>
      </c>
      <c r="AA773" s="25">
        <f t="shared" si="363"/>
        <v>0</v>
      </c>
      <c r="AB773" s="25">
        <f t="shared" si="364"/>
        <v>0</v>
      </c>
      <c r="AC773" s="25">
        <f t="shared" si="365"/>
        <v>0</v>
      </c>
      <c r="AD773" s="25">
        <f t="shared" si="366"/>
        <v>0</v>
      </c>
      <c r="AE773" s="25">
        <f t="shared" si="367"/>
        <v>0</v>
      </c>
      <c r="AF773" s="27">
        <f t="shared" si="368"/>
        <v>0</v>
      </c>
      <c r="AG773" s="27">
        <f t="shared" si="369"/>
        <v>0</v>
      </c>
      <c r="AH773" s="27">
        <f t="shared" si="370"/>
        <v>0</v>
      </c>
      <c r="AI773" s="27">
        <f t="shared" si="371"/>
        <v>0</v>
      </c>
      <c r="AJ773" s="27">
        <f t="shared" si="372"/>
        <v>0</v>
      </c>
      <c r="AK773" s="26">
        <f>SUM(Tabela4[[#This Row],[1º ano  LP]:[Questionário Contextual Estudante]])</f>
        <v>1542</v>
      </c>
      <c r="AM773">
        <f>IFERROR(IF(VLOOKUP(Tabela4[[#This Row],[Designação]],BW:BX,2,0)="SIM",SUM(AR773:AU773)+(4*(SUM(BH773:BK773))),0),0)</f>
        <v>0</v>
      </c>
      <c r="AN773">
        <f>IFERROR(IF(VLOOKUP(Tabela4[[#This Row],[Designação]],BW:BX,2,0)="SIM",SUM(AV773:BC773)+(4*(SUM(BL773:BS773))),0),0)</f>
        <v>0</v>
      </c>
      <c r="AO773">
        <f>IFERROR(VLOOKUP(Tabela4[[#This Row],[Designação]],BW:BX,2,0),0)</f>
        <v>0</v>
      </c>
      <c r="AP773" t="str">
        <f>IF(Tabela4[[#This Row],[Designação]]=AQ773,"SIM","NÃO")</f>
        <v>SIM</v>
      </c>
      <c r="AQ773" s="38">
        <v>918029</v>
      </c>
      <c r="AR773">
        <v>111</v>
      </c>
      <c r="AS773">
        <v>134</v>
      </c>
      <c r="AT773">
        <v>115</v>
      </c>
      <c r="AU773">
        <v>99</v>
      </c>
      <c r="AV773">
        <v>129</v>
      </c>
      <c r="AW773">
        <v>69</v>
      </c>
      <c r="BD773">
        <v>657</v>
      </c>
      <c r="BF773" t="str">
        <f t="shared" si="373"/>
        <v>sim</v>
      </c>
      <c r="BG773" s="38">
        <v>918029</v>
      </c>
      <c r="BH773">
        <v>4</v>
      </c>
      <c r="BI773">
        <v>5</v>
      </c>
      <c r="BJ773">
        <v>4</v>
      </c>
      <c r="BK773">
        <v>3</v>
      </c>
      <c r="BL773">
        <v>4</v>
      </c>
      <c r="BM773">
        <v>2</v>
      </c>
      <c r="BT773">
        <v>22</v>
      </c>
    </row>
    <row r="774" spans="2:72" x14ac:dyDescent="0.25">
      <c r="B774" s="22">
        <v>9</v>
      </c>
      <c r="C774" s="23">
        <v>918030</v>
      </c>
      <c r="D774" s="24" t="s">
        <v>807</v>
      </c>
      <c r="E774" s="25">
        <f t="shared" si="343"/>
        <v>66</v>
      </c>
      <c r="F774" s="25">
        <f>Tabela4[[#This Row],[1º ano  LP]]</f>
        <v>66</v>
      </c>
      <c r="G774" s="27">
        <f t="shared" si="344"/>
        <v>4</v>
      </c>
      <c r="H774" s="27">
        <f>Tabela4[[#This Row],[1º ano - APLICADOR LP]]</f>
        <v>4</v>
      </c>
      <c r="I774" s="25">
        <f t="shared" si="345"/>
        <v>66</v>
      </c>
      <c r="J774" s="25">
        <f t="shared" si="346"/>
        <v>66</v>
      </c>
      <c r="K774" s="27">
        <f t="shared" si="347"/>
        <v>4</v>
      </c>
      <c r="L774" s="27">
        <f t="shared" si="348"/>
        <v>4</v>
      </c>
      <c r="M774" s="25">
        <f t="shared" si="349"/>
        <v>67</v>
      </c>
      <c r="N774" s="25">
        <f t="shared" si="350"/>
        <v>67</v>
      </c>
      <c r="O774" s="27">
        <f t="shared" si="351"/>
        <v>4</v>
      </c>
      <c r="P774" s="27">
        <f t="shared" si="352"/>
        <v>4</v>
      </c>
      <c r="Q774" s="25">
        <f t="shared" si="353"/>
        <v>74</v>
      </c>
      <c r="R774" s="25">
        <f t="shared" si="354"/>
        <v>74</v>
      </c>
      <c r="S774" s="25">
        <f t="shared" si="355"/>
        <v>75</v>
      </c>
      <c r="T774" s="25">
        <f t="shared" si="356"/>
        <v>75</v>
      </c>
      <c r="U774" s="25">
        <f t="shared" si="357"/>
        <v>0</v>
      </c>
      <c r="V774" s="25">
        <f t="shared" si="358"/>
        <v>0</v>
      </c>
      <c r="W774" s="25">
        <f t="shared" si="359"/>
        <v>0</v>
      </c>
      <c r="X774" s="25">
        <f t="shared" si="360"/>
        <v>0</v>
      </c>
      <c r="Y774" s="25">
        <f t="shared" si="361"/>
        <v>0</v>
      </c>
      <c r="Z774" s="25">
        <f t="shared" si="362"/>
        <v>0</v>
      </c>
      <c r="AA774" s="25">
        <f t="shared" si="363"/>
        <v>0</v>
      </c>
      <c r="AB774" s="25">
        <f t="shared" si="364"/>
        <v>0</v>
      </c>
      <c r="AC774" s="25">
        <f t="shared" si="365"/>
        <v>0</v>
      </c>
      <c r="AD774" s="25">
        <f t="shared" si="366"/>
        <v>0</v>
      </c>
      <c r="AE774" s="25">
        <f t="shared" si="367"/>
        <v>0</v>
      </c>
      <c r="AF774" s="27">
        <f t="shared" si="368"/>
        <v>0</v>
      </c>
      <c r="AG774" s="27">
        <f t="shared" si="369"/>
        <v>0</v>
      </c>
      <c r="AH774" s="27">
        <f t="shared" si="370"/>
        <v>0</v>
      </c>
      <c r="AI774" s="27">
        <f t="shared" si="371"/>
        <v>0</v>
      </c>
      <c r="AJ774" s="27">
        <f t="shared" si="372"/>
        <v>0</v>
      </c>
      <c r="AK774" s="26">
        <f>SUM(Tabela4[[#This Row],[1º ano  LP]:[Questionário Contextual Estudante]])</f>
        <v>720</v>
      </c>
      <c r="AM774">
        <f>IFERROR(IF(VLOOKUP(Tabela4[[#This Row],[Designação]],BW:BX,2,0)="SIM",SUM(AR774:AU774)+(4*(SUM(BH774:BK774))),0),0)</f>
        <v>0</v>
      </c>
      <c r="AN774">
        <f>IFERROR(IF(VLOOKUP(Tabela4[[#This Row],[Designação]],BW:BX,2,0)="SIM",SUM(AV774:BC774)+(4*(SUM(BL774:BS774))),0),0)</f>
        <v>0</v>
      </c>
      <c r="AO774">
        <f>IFERROR(VLOOKUP(Tabela4[[#This Row],[Designação]],BW:BX,2,0),0)</f>
        <v>0</v>
      </c>
      <c r="AP774" t="str">
        <f>IF(Tabela4[[#This Row],[Designação]]=AQ774,"SIM","NÃO")</f>
        <v>SIM</v>
      </c>
      <c r="AQ774" s="38">
        <v>918030</v>
      </c>
      <c r="AR774">
        <v>58</v>
      </c>
      <c r="AS774">
        <v>58</v>
      </c>
      <c r="AT774">
        <v>59</v>
      </c>
      <c r="AU774">
        <v>66</v>
      </c>
      <c r="AV774">
        <v>67</v>
      </c>
      <c r="BD774">
        <v>308</v>
      </c>
      <c r="BF774" t="str">
        <f t="shared" si="373"/>
        <v>sim</v>
      </c>
      <c r="BG774" s="38">
        <v>918030</v>
      </c>
      <c r="BH774">
        <v>2</v>
      </c>
      <c r="BI774">
        <v>2</v>
      </c>
      <c r="BJ774">
        <v>2</v>
      </c>
      <c r="BK774">
        <v>2</v>
      </c>
      <c r="BL774">
        <v>2</v>
      </c>
      <c r="BT774">
        <v>10</v>
      </c>
    </row>
    <row r="775" spans="2:72" x14ac:dyDescent="0.25">
      <c r="B775" s="22">
        <v>9</v>
      </c>
      <c r="C775" s="23">
        <v>918031</v>
      </c>
      <c r="D775" s="24" t="s">
        <v>808</v>
      </c>
      <c r="E775" s="25">
        <f t="shared" si="343"/>
        <v>55</v>
      </c>
      <c r="F775" s="25">
        <f>Tabela4[[#This Row],[1º ano  LP]]</f>
        <v>55</v>
      </c>
      <c r="G775" s="27">
        <f t="shared" si="344"/>
        <v>4</v>
      </c>
      <c r="H775" s="27">
        <f>Tabela4[[#This Row],[1º ano - APLICADOR LP]]</f>
        <v>4</v>
      </c>
      <c r="I775" s="25">
        <f t="shared" si="345"/>
        <v>57</v>
      </c>
      <c r="J775" s="25">
        <f t="shared" si="346"/>
        <v>57</v>
      </c>
      <c r="K775" s="27">
        <f t="shared" si="347"/>
        <v>4</v>
      </c>
      <c r="L775" s="27">
        <f t="shared" si="348"/>
        <v>4</v>
      </c>
      <c r="M775" s="25">
        <f t="shared" si="349"/>
        <v>36</v>
      </c>
      <c r="N775" s="25">
        <f t="shared" si="350"/>
        <v>36</v>
      </c>
      <c r="O775" s="27">
        <f t="shared" si="351"/>
        <v>2</v>
      </c>
      <c r="P775" s="27">
        <f t="shared" si="352"/>
        <v>2</v>
      </c>
      <c r="Q775" s="25">
        <f t="shared" si="353"/>
        <v>36</v>
      </c>
      <c r="R775" s="25">
        <f t="shared" si="354"/>
        <v>36</v>
      </c>
      <c r="S775" s="25">
        <f t="shared" si="355"/>
        <v>68</v>
      </c>
      <c r="T775" s="25">
        <f t="shared" si="356"/>
        <v>68</v>
      </c>
      <c r="U775" s="25">
        <f t="shared" si="357"/>
        <v>0</v>
      </c>
      <c r="V775" s="25">
        <f t="shared" si="358"/>
        <v>0</v>
      </c>
      <c r="W775" s="25">
        <f t="shared" si="359"/>
        <v>0</v>
      </c>
      <c r="X775" s="25">
        <f t="shared" si="360"/>
        <v>0</v>
      </c>
      <c r="Y775" s="25">
        <f t="shared" si="361"/>
        <v>0</v>
      </c>
      <c r="Z775" s="25">
        <f t="shared" si="362"/>
        <v>0</v>
      </c>
      <c r="AA775" s="25">
        <f t="shared" si="363"/>
        <v>0</v>
      </c>
      <c r="AB775" s="25">
        <f t="shared" si="364"/>
        <v>0</v>
      </c>
      <c r="AC775" s="25">
        <f t="shared" si="365"/>
        <v>0</v>
      </c>
      <c r="AD775" s="25">
        <f t="shared" si="366"/>
        <v>0</v>
      </c>
      <c r="AE775" s="25">
        <f t="shared" si="367"/>
        <v>0</v>
      </c>
      <c r="AF775" s="27">
        <f t="shared" si="368"/>
        <v>0</v>
      </c>
      <c r="AG775" s="27">
        <f t="shared" si="369"/>
        <v>0</v>
      </c>
      <c r="AH775" s="27">
        <f t="shared" si="370"/>
        <v>0</v>
      </c>
      <c r="AI775" s="27">
        <f t="shared" si="371"/>
        <v>0</v>
      </c>
      <c r="AJ775" s="27">
        <f t="shared" si="372"/>
        <v>0</v>
      </c>
      <c r="AK775" s="26">
        <f>SUM(Tabela4[[#This Row],[1º ano  LP]:[Questionário Contextual Estudante]])</f>
        <v>524</v>
      </c>
      <c r="AM775">
        <f>IFERROR(IF(VLOOKUP(Tabela4[[#This Row],[Designação]],BW:BX,2,0)="SIM",SUM(AR775:AU775)+(4*(SUM(BH775:BK775))),0),0)</f>
        <v>0</v>
      </c>
      <c r="AN775">
        <f>IFERROR(IF(VLOOKUP(Tabela4[[#This Row],[Designação]],BW:BX,2,0)="SIM",SUM(AV775:BC775)+(4*(SUM(BL775:BS775))),0),0)</f>
        <v>0</v>
      </c>
      <c r="AO775">
        <f>IFERROR(VLOOKUP(Tabela4[[#This Row],[Designação]],BW:BX,2,0),0)</f>
        <v>0</v>
      </c>
      <c r="AP775" t="str">
        <f>IF(Tabela4[[#This Row],[Designação]]=AQ775,"SIM","NÃO")</f>
        <v>SIM</v>
      </c>
      <c r="AQ775" s="38">
        <v>918031</v>
      </c>
      <c r="AR775">
        <v>47</v>
      </c>
      <c r="AS775">
        <v>49</v>
      </c>
      <c r="AT775">
        <v>32</v>
      </c>
      <c r="AU775">
        <v>32</v>
      </c>
      <c r="AV775">
        <v>60</v>
      </c>
      <c r="BD775">
        <v>220</v>
      </c>
      <c r="BF775" t="str">
        <f t="shared" si="373"/>
        <v>sim</v>
      </c>
      <c r="BG775" s="38">
        <v>918031</v>
      </c>
      <c r="BH775">
        <v>2</v>
      </c>
      <c r="BI775">
        <v>2</v>
      </c>
      <c r="BJ775">
        <v>1</v>
      </c>
      <c r="BK775">
        <v>1</v>
      </c>
      <c r="BL775">
        <v>2</v>
      </c>
      <c r="BT775">
        <v>8</v>
      </c>
    </row>
    <row r="776" spans="2:72" x14ac:dyDescent="0.25">
      <c r="B776" s="22">
        <v>9</v>
      </c>
      <c r="C776" s="23">
        <v>918032</v>
      </c>
      <c r="D776" s="24" t="s">
        <v>809</v>
      </c>
      <c r="E776" s="25">
        <f t="shared" si="343"/>
        <v>0</v>
      </c>
      <c r="F776" s="25">
        <f>Tabela4[[#This Row],[1º ano  LP]]</f>
        <v>0</v>
      </c>
      <c r="G776" s="27">
        <f t="shared" si="344"/>
        <v>0</v>
      </c>
      <c r="H776" s="27">
        <f>Tabela4[[#This Row],[1º ano - APLICADOR LP]]</f>
        <v>0</v>
      </c>
      <c r="I776" s="25">
        <f t="shared" si="345"/>
        <v>0</v>
      </c>
      <c r="J776" s="25">
        <f t="shared" si="346"/>
        <v>0</v>
      </c>
      <c r="K776" s="27">
        <f t="shared" si="347"/>
        <v>0</v>
      </c>
      <c r="L776" s="27">
        <f t="shared" si="348"/>
        <v>0</v>
      </c>
      <c r="M776" s="25">
        <f t="shared" si="349"/>
        <v>0</v>
      </c>
      <c r="N776" s="25">
        <f t="shared" si="350"/>
        <v>0</v>
      </c>
      <c r="O776" s="27">
        <f t="shared" si="351"/>
        <v>0</v>
      </c>
      <c r="P776" s="27">
        <f t="shared" si="352"/>
        <v>0</v>
      </c>
      <c r="Q776" s="25">
        <f t="shared" si="353"/>
        <v>0</v>
      </c>
      <c r="R776" s="25">
        <f t="shared" si="354"/>
        <v>0</v>
      </c>
      <c r="S776" s="25">
        <f t="shared" si="355"/>
        <v>0</v>
      </c>
      <c r="T776" s="25">
        <f t="shared" si="356"/>
        <v>0</v>
      </c>
      <c r="U776" s="25">
        <f t="shared" si="357"/>
        <v>38</v>
      </c>
      <c r="V776" s="25">
        <f t="shared" si="358"/>
        <v>38</v>
      </c>
      <c r="W776" s="25">
        <f t="shared" si="359"/>
        <v>42</v>
      </c>
      <c r="X776" s="25">
        <f t="shared" si="360"/>
        <v>42</v>
      </c>
      <c r="Y776" s="25">
        <f t="shared" si="361"/>
        <v>86</v>
      </c>
      <c r="Z776" s="25">
        <f t="shared" si="362"/>
        <v>86</v>
      </c>
      <c r="AA776" s="25">
        <f t="shared" si="363"/>
        <v>217</v>
      </c>
      <c r="AB776" s="25">
        <f t="shared" si="364"/>
        <v>217</v>
      </c>
      <c r="AC776" s="25">
        <f t="shared" si="365"/>
        <v>0</v>
      </c>
      <c r="AD776" s="25">
        <f t="shared" si="366"/>
        <v>0</v>
      </c>
      <c r="AE776" s="25">
        <f t="shared" si="367"/>
        <v>0</v>
      </c>
      <c r="AF776" s="27">
        <f t="shared" si="368"/>
        <v>0</v>
      </c>
      <c r="AG776" s="27">
        <f t="shared" si="369"/>
        <v>0</v>
      </c>
      <c r="AH776" s="27">
        <f t="shared" si="370"/>
        <v>0</v>
      </c>
      <c r="AI776" s="27">
        <f t="shared" si="371"/>
        <v>0</v>
      </c>
      <c r="AJ776" s="27">
        <f t="shared" si="372"/>
        <v>0</v>
      </c>
      <c r="AK776" s="26">
        <f>SUM(Tabela4[[#This Row],[1º ano  LP]:[Questionário Contextual Estudante]])</f>
        <v>766</v>
      </c>
      <c r="AM776">
        <f>IFERROR(IF(VLOOKUP(Tabela4[[#This Row],[Designação]],BW:BX,2,0)="SIM",SUM(AR776:AU776)+(4*(SUM(BH776:BK776))),0),0)</f>
        <v>0</v>
      </c>
      <c r="AN776">
        <f>IFERROR(IF(VLOOKUP(Tabela4[[#This Row],[Designação]],BW:BX,2,0)="SIM",SUM(AV776:BC776)+(4*(SUM(BL776:BS776))),0),0)</f>
        <v>0</v>
      </c>
      <c r="AO776">
        <f>IFERROR(VLOOKUP(Tabela4[[#This Row],[Designação]],BW:BX,2,0),0)</f>
        <v>0</v>
      </c>
      <c r="AP776" t="str">
        <f>IF(Tabela4[[#This Row],[Designação]]=AQ776,"SIM","NÃO")</f>
        <v>SIM</v>
      </c>
      <c r="AQ776" s="38">
        <v>918032</v>
      </c>
      <c r="AW776">
        <v>34</v>
      </c>
      <c r="AX776">
        <v>38</v>
      </c>
      <c r="AY776">
        <v>78</v>
      </c>
      <c r="AZ776">
        <v>197</v>
      </c>
      <c r="BD776">
        <v>347</v>
      </c>
      <c r="BF776" t="str">
        <f t="shared" si="373"/>
        <v>sim</v>
      </c>
      <c r="BG776" s="38">
        <v>918032</v>
      </c>
      <c r="BM776">
        <v>1</v>
      </c>
      <c r="BN776">
        <v>1</v>
      </c>
      <c r="BO776">
        <v>2</v>
      </c>
      <c r="BP776">
        <v>5</v>
      </c>
      <c r="BT776">
        <v>9</v>
      </c>
    </row>
    <row r="777" spans="2:72" x14ac:dyDescent="0.25">
      <c r="B777" s="22">
        <v>9</v>
      </c>
      <c r="C777" s="23">
        <v>918033</v>
      </c>
      <c r="D777" s="24" t="s">
        <v>810</v>
      </c>
      <c r="E777" s="25">
        <f t="shared" ref="E777:E840" si="374">AR777+(4*BH777)</f>
        <v>0</v>
      </c>
      <c r="F777" s="25">
        <f>Tabela4[[#This Row],[1º ano  LP]]</f>
        <v>0</v>
      </c>
      <c r="G777" s="27">
        <f t="shared" ref="G777:G840" si="375">BH777*2</f>
        <v>0</v>
      </c>
      <c r="H777" s="27">
        <f>Tabela4[[#This Row],[1º ano - APLICADOR LP]]</f>
        <v>0</v>
      </c>
      <c r="I777" s="25">
        <f t="shared" ref="I777:I840" si="376">AS777+(4*BI777)</f>
        <v>0</v>
      </c>
      <c r="J777" s="25">
        <f t="shared" ref="J777:J840" si="377">I777</f>
        <v>0</v>
      </c>
      <c r="K777" s="27">
        <f t="shared" ref="K777:K840" si="378">BI777*2</f>
        <v>0</v>
      </c>
      <c r="L777" s="27">
        <f t="shared" ref="L777:L840" si="379">K777</f>
        <v>0</v>
      </c>
      <c r="M777" s="25">
        <f t="shared" ref="M777:M840" si="380">AT777+(4*BJ777)</f>
        <v>0</v>
      </c>
      <c r="N777" s="25">
        <f t="shared" ref="N777:N840" si="381">M777</f>
        <v>0</v>
      </c>
      <c r="O777" s="27">
        <f t="shared" ref="O777:O840" si="382">BJ777*2</f>
        <v>0</v>
      </c>
      <c r="P777" s="27">
        <f t="shared" ref="P777:P840" si="383">O777</f>
        <v>0</v>
      </c>
      <c r="Q777" s="25">
        <f t="shared" ref="Q777:Q840" si="384">AU777+(4*BK777)</f>
        <v>0</v>
      </c>
      <c r="R777" s="25">
        <f t="shared" ref="R777:R840" si="385">Q777</f>
        <v>0</v>
      </c>
      <c r="S777" s="25">
        <f t="shared" ref="S777:S840" si="386">AV777+(4*BL777)</f>
        <v>0</v>
      </c>
      <c r="T777" s="25">
        <f t="shared" ref="T777:T840" si="387">S777</f>
        <v>0</v>
      </c>
      <c r="U777" s="25">
        <f t="shared" ref="U777:U840" si="388">AW777+(4*BM777)</f>
        <v>120</v>
      </c>
      <c r="V777" s="25">
        <f t="shared" ref="V777:V840" si="389">U777</f>
        <v>120</v>
      </c>
      <c r="W777" s="25">
        <f t="shared" ref="W777:W840" si="390">AX777+(4*BN777)</f>
        <v>168</v>
      </c>
      <c r="X777" s="25">
        <f t="shared" ref="X777:X840" si="391">W777</f>
        <v>168</v>
      </c>
      <c r="Y777" s="25">
        <f t="shared" ref="Y777:Y840" si="392">AY777+(4*BO777)</f>
        <v>129</v>
      </c>
      <c r="Z777" s="25">
        <f t="shared" ref="Z777:Z840" si="393">Y777</f>
        <v>129</v>
      </c>
      <c r="AA777" s="25">
        <f t="shared" ref="AA777:AA840" si="394">AZ777+(4*BP777)</f>
        <v>159</v>
      </c>
      <c r="AB777" s="25">
        <f t="shared" ref="AB777:AB840" si="395">AA777</f>
        <v>159</v>
      </c>
      <c r="AC777" s="25">
        <f t="shared" ref="AC777:AC840" si="396">BA777+(4*BQ777)</f>
        <v>0</v>
      </c>
      <c r="AD777" s="25">
        <f t="shared" ref="AD777:AD840" si="397">AC777</f>
        <v>0</v>
      </c>
      <c r="AE777" s="25">
        <f t="shared" ref="AE777:AE840" si="398">BB777+(4*BR777)</f>
        <v>35</v>
      </c>
      <c r="AF777" s="27">
        <f t="shared" ref="AF777:AF840" si="399">AE777</f>
        <v>35</v>
      </c>
      <c r="AG777" s="27">
        <f t="shared" ref="AG777:AG840" si="400">BC777+(4*BS777)</f>
        <v>0</v>
      </c>
      <c r="AH777" s="27">
        <f t="shared" ref="AH777:AH840" si="401">AG777</f>
        <v>0</v>
      </c>
      <c r="AI777" s="27">
        <f t="shared" ref="AI777:AI840" si="402">AM777</f>
        <v>0</v>
      </c>
      <c r="AJ777" s="27">
        <f t="shared" ref="AJ777:AJ840" si="403">AN777</f>
        <v>0</v>
      </c>
      <c r="AK777" s="26">
        <f>SUM(Tabela4[[#This Row],[1º ano  LP]:[Questionário Contextual Estudante]])</f>
        <v>1222</v>
      </c>
      <c r="AM777">
        <f>IFERROR(IF(VLOOKUP(Tabela4[[#This Row],[Designação]],BW:BX,2,0)="SIM",SUM(AR777:AU777)+(4*(SUM(BH777:BK777))),0),0)</f>
        <v>0</v>
      </c>
      <c r="AN777">
        <f>IFERROR(IF(VLOOKUP(Tabela4[[#This Row],[Designação]],BW:BX,2,0)="SIM",SUM(AV777:BC777)+(4*(SUM(BL777:BS777))),0),0)</f>
        <v>0</v>
      </c>
      <c r="AO777">
        <f>IFERROR(VLOOKUP(Tabela4[[#This Row],[Designação]],BW:BX,2,0),0)</f>
        <v>0</v>
      </c>
      <c r="AP777" t="str">
        <f>IF(Tabela4[[#This Row],[Designação]]=AQ777,"SIM","NÃO")</f>
        <v>SIM</v>
      </c>
      <c r="AQ777" s="38">
        <v>918033</v>
      </c>
      <c r="AW777">
        <v>108</v>
      </c>
      <c r="AX777">
        <v>152</v>
      </c>
      <c r="AY777">
        <v>117</v>
      </c>
      <c r="AZ777">
        <v>143</v>
      </c>
      <c r="BB777">
        <v>31</v>
      </c>
      <c r="BD777">
        <v>551</v>
      </c>
      <c r="BF777" t="str">
        <f t="shared" ref="BF777:BF840" si="404">IF(AQ777=BG777,"sim","não")</f>
        <v>sim</v>
      </c>
      <c r="BG777" s="38">
        <v>918033</v>
      </c>
      <c r="BM777">
        <v>3</v>
      </c>
      <c r="BN777">
        <v>4</v>
      </c>
      <c r="BO777">
        <v>3</v>
      </c>
      <c r="BP777">
        <v>4</v>
      </c>
      <c r="BR777">
        <v>1</v>
      </c>
      <c r="BT777">
        <v>15</v>
      </c>
    </row>
    <row r="778" spans="2:72" x14ac:dyDescent="0.25">
      <c r="B778" s="22">
        <v>9</v>
      </c>
      <c r="C778" s="23">
        <v>918034</v>
      </c>
      <c r="D778" s="24" t="s">
        <v>811</v>
      </c>
      <c r="E778" s="25">
        <f t="shared" si="374"/>
        <v>0</v>
      </c>
      <c r="F778" s="25">
        <f>Tabela4[[#This Row],[1º ano  LP]]</f>
        <v>0</v>
      </c>
      <c r="G778" s="27">
        <f t="shared" si="375"/>
        <v>0</v>
      </c>
      <c r="H778" s="27">
        <f>Tabela4[[#This Row],[1º ano - APLICADOR LP]]</f>
        <v>0</v>
      </c>
      <c r="I778" s="25">
        <f t="shared" si="376"/>
        <v>0</v>
      </c>
      <c r="J778" s="25">
        <f t="shared" si="377"/>
        <v>0</v>
      </c>
      <c r="K778" s="27">
        <f t="shared" si="378"/>
        <v>0</v>
      </c>
      <c r="L778" s="27">
        <f t="shared" si="379"/>
        <v>0</v>
      </c>
      <c r="M778" s="25">
        <f t="shared" si="380"/>
        <v>0</v>
      </c>
      <c r="N778" s="25">
        <f t="shared" si="381"/>
        <v>0</v>
      </c>
      <c r="O778" s="27">
        <f t="shared" si="382"/>
        <v>0</v>
      </c>
      <c r="P778" s="27">
        <f t="shared" si="383"/>
        <v>0</v>
      </c>
      <c r="Q778" s="25">
        <f t="shared" si="384"/>
        <v>0</v>
      </c>
      <c r="R778" s="25">
        <f t="shared" si="385"/>
        <v>0</v>
      </c>
      <c r="S778" s="25">
        <f t="shared" si="386"/>
        <v>0</v>
      </c>
      <c r="T778" s="25">
        <f t="shared" si="387"/>
        <v>0</v>
      </c>
      <c r="U778" s="25">
        <f t="shared" si="388"/>
        <v>153</v>
      </c>
      <c r="V778" s="25">
        <f t="shared" si="389"/>
        <v>153</v>
      </c>
      <c r="W778" s="25">
        <f t="shared" si="390"/>
        <v>195</v>
      </c>
      <c r="X778" s="25">
        <f t="shared" si="391"/>
        <v>195</v>
      </c>
      <c r="Y778" s="25">
        <f t="shared" si="392"/>
        <v>187</v>
      </c>
      <c r="Z778" s="25">
        <f t="shared" si="393"/>
        <v>187</v>
      </c>
      <c r="AA778" s="25">
        <f t="shared" si="394"/>
        <v>161</v>
      </c>
      <c r="AB778" s="25">
        <f t="shared" si="395"/>
        <v>161</v>
      </c>
      <c r="AC778" s="25">
        <f t="shared" si="396"/>
        <v>0</v>
      </c>
      <c r="AD778" s="25">
        <f t="shared" si="397"/>
        <v>0</v>
      </c>
      <c r="AE778" s="25">
        <f t="shared" si="398"/>
        <v>27</v>
      </c>
      <c r="AF778" s="27">
        <f t="shared" si="399"/>
        <v>27</v>
      </c>
      <c r="AG778" s="27">
        <f t="shared" si="400"/>
        <v>0</v>
      </c>
      <c r="AH778" s="27">
        <f t="shared" si="401"/>
        <v>0</v>
      </c>
      <c r="AI778" s="27">
        <f t="shared" si="402"/>
        <v>0</v>
      </c>
      <c r="AJ778" s="27">
        <f t="shared" si="403"/>
        <v>0</v>
      </c>
      <c r="AK778" s="26">
        <f>SUM(Tabela4[[#This Row],[1º ano  LP]:[Questionário Contextual Estudante]])</f>
        <v>1446</v>
      </c>
      <c r="AM778">
        <f>IFERROR(IF(VLOOKUP(Tabela4[[#This Row],[Designação]],BW:BX,2,0)="SIM",SUM(AR778:AU778)+(4*(SUM(BH778:BK778))),0),0)</f>
        <v>0</v>
      </c>
      <c r="AN778">
        <f>IFERROR(IF(VLOOKUP(Tabela4[[#This Row],[Designação]],BW:BX,2,0)="SIM",SUM(AV778:BC778)+(4*(SUM(BL778:BS778))),0),0)</f>
        <v>0</v>
      </c>
      <c r="AO778">
        <f>IFERROR(VLOOKUP(Tabela4[[#This Row],[Designação]],BW:BX,2,0),0)</f>
        <v>0</v>
      </c>
      <c r="AP778" t="str">
        <f>IF(Tabela4[[#This Row],[Designação]]=AQ778,"SIM","NÃO")</f>
        <v>SIM</v>
      </c>
      <c r="AQ778" s="38">
        <v>918034</v>
      </c>
      <c r="AW778">
        <v>137</v>
      </c>
      <c r="AX778">
        <v>175</v>
      </c>
      <c r="AY778">
        <v>171</v>
      </c>
      <c r="AZ778">
        <v>145</v>
      </c>
      <c r="BB778">
        <v>23</v>
      </c>
      <c r="BD778">
        <v>651</v>
      </c>
      <c r="BF778" t="str">
        <f t="shared" si="404"/>
        <v>sim</v>
      </c>
      <c r="BG778" s="38">
        <v>918034</v>
      </c>
      <c r="BM778">
        <v>4</v>
      </c>
      <c r="BN778">
        <v>5</v>
      </c>
      <c r="BO778">
        <v>4</v>
      </c>
      <c r="BP778">
        <v>4</v>
      </c>
      <c r="BR778">
        <v>1</v>
      </c>
      <c r="BT778">
        <v>18</v>
      </c>
    </row>
    <row r="779" spans="2:72" x14ac:dyDescent="0.25">
      <c r="B779" s="22">
        <v>9</v>
      </c>
      <c r="C779" s="23">
        <v>918035</v>
      </c>
      <c r="D779" s="24" t="s">
        <v>812</v>
      </c>
      <c r="E779" s="25">
        <f t="shared" si="374"/>
        <v>64</v>
      </c>
      <c r="F779" s="25">
        <f>Tabela4[[#This Row],[1º ano  LP]]</f>
        <v>64</v>
      </c>
      <c r="G779" s="27">
        <f t="shared" si="375"/>
        <v>4</v>
      </c>
      <c r="H779" s="27">
        <f>Tabela4[[#This Row],[1º ano - APLICADOR LP]]</f>
        <v>4</v>
      </c>
      <c r="I779" s="25">
        <f t="shared" si="376"/>
        <v>96</v>
      </c>
      <c r="J779" s="25">
        <f t="shared" si="377"/>
        <v>96</v>
      </c>
      <c r="K779" s="27">
        <f t="shared" si="378"/>
        <v>6</v>
      </c>
      <c r="L779" s="27">
        <f t="shared" si="379"/>
        <v>6</v>
      </c>
      <c r="M779" s="25">
        <f t="shared" si="380"/>
        <v>73</v>
      </c>
      <c r="N779" s="25">
        <f t="shared" si="381"/>
        <v>73</v>
      </c>
      <c r="O779" s="27">
        <f t="shared" si="382"/>
        <v>4</v>
      </c>
      <c r="P779" s="27">
        <f t="shared" si="383"/>
        <v>4</v>
      </c>
      <c r="Q779" s="25">
        <f t="shared" si="384"/>
        <v>104</v>
      </c>
      <c r="R779" s="25">
        <f t="shared" si="385"/>
        <v>104</v>
      </c>
      <c r="S779" s="25">
        <f t="shared" si="386"/>
        <v>59</v>
      </c>
      <c r="T779" s="25">
        <f t="shared" si="387"/>
        <v>59</v>
      </c>
      <c r="U779" s="25">
        <f t="shared" si="388"/>
        <v>0</v>
      </c>
      <c r="V779" s="25">
        <f t="shared" si="389"/>
        <v>0</v>
      </c>
      <c r="W779" s="25">
        <f t="shared" si="390"/>
        <v>0</v>
      </c>
      <c r="X779" s="25">
        <f t="shared" si="391"/>
        <v>0</v>
      </c>
      <c r="Y779" s="25">
        <f t="shared" si="392"/>
        <v>0</v>
      </c>
      <c r="Z779" s="25">
        <f t="shared" si="393"/>
        <v>0</v>
      </c>
      <c r="AA779" s="25">
        <f t="shared" si="394"/>
        <v>0</v>
      </c>
      <c r="AB779" s="25">
        <f t="shared" si="395"/>
        <v>0</v>
      </c>
      <c r="AC779" s="25">
        <f t="shared" si="396"/>
        <v>0</v>
      </c>
      <c r="AD779" s="25">
        <f t="shared" si="397"/>
        <v>0</v>
      </c>
      <c r="AE779" s="25">
        <f t="shared" si="398"/>
        <v>0</v>
      </c>
      <c r="AF779" s="27">
        <f t="shared" si="399"/>
        <v>0</v>
      </c>
      <c r="AG779" s="27">
        <f t="shared" si="400"/>
        <v>0</v>
      </c>
      <c r="AH779" s="27">
        <f t="shared" si="401"/>
        <v>0</v>
      </c>
      <c r="AI779" s="27">
        <f t="shared" si="402"/>
        <v>0</v>
      </c>
      <c r="AJ779" s="27">
        <f t="shared" si="403"/>
        <v>0</v>
      </c>
      <c r="AK779" s="26">
        <f>SUM(Tabela4[[#This Row],[1º ano  LP]:[Questionário Contextual Estudante]])</f>
        <v>820</v>
      </c>
      <c r="AM779">
        <f>IFERROR(IF(VLOOKUP(Tabela4[[#This Row],[Designação]],BW:BX,2,0)="SIM",SUM(AR779:AU779)+(4*(SUM(BH779:BK779))),0),0)</f>
        <v>0</v>
      </c>
      <c r="AN779">
        <f>IFERROR(IF(VLOOKUP(Tabela4[[#This Row],[Designação]],BW:BX,2,0)="SIM",SUM(AV779:BC779)+(4*(SUM(BL779:BS779))),0),0)</f>
        <v>0</v>
      </c>
      <c r="AO779">
        <f>IFERROR(VLOOKUP(Tabela4[[#This Row],[Designação]],BW:BX,2,0),0)</f>
        <v>0</v>
      </c>
      <c r="AP779" t="str">
        <f>IF(Tabela4[[#This Row],[Designação]]=AQ779,"SIM","NÃO")</f>
        <v>SIM</v>
      </c>
      <c r="AQ779" s="38">
        <v>918035</v>
      </c>
      <c r="AR779">
        <v>56</v>
      </c>
      <c r="AS779">
        <v>84</v>
      </c>
      <c r="AT779">
        <v>65</v>
      </c>
      <c r="AU779">
        <v>92</v>
      </c>
      <c r="AV779">
        <v>51</v>
      </c>
      <c r="BD779">
        <v>348</v>
      </c>
      <c r="BF779" t="str">
        <f t="shared" si="404"/>
        <v>sim</v>
      </c>
      <c r="BG779" s="38">
        <v>918035</v>
      </c>
      <c r="BH779">
        <v>2</v>
      </c>
      <c r="BI779">
        <v>3</v>
      </c>
      <c r="BJ779">
        <v>2</v>
      </c>
      <c r="BK779">
        <v>3</v>
      </c>
      <c r="BL779">
        <v>2</v>
      </c>
      <c r="BT779">
        <v>12</v>
      </c>
    </row>
    <row r="780" spans="2:72" x14ac:dyDescent="0.25">
      <c r="B780" s="22">
        <v>9</v>
      </c>
      <c r="C780" s="23">
        <v>918036</v>
      </c>
      <c r="D780" s="24" t="s">
        <v>813</v>
      </c>
      <c r="E780" s="25">
        <f t="shared" si="374"/>
        <v>0</v>
      </c>
      <c r="F780" s="25">
        <f>Tabela4[[#This Row],[1º ano  LP]]</f>
        <v>0</v>
      </c>
      <c r="G780" s="27">
        <f t="shared" si="375"/>
        <v>0</v>
      </c>
      <c r="H780" s="27">
        <f>Tabela4[[#This Row],[1º ano - APLICADOR LP]]</f>
        <v>0</v>
      </c>
      <c r="I780" s="25">
        <f t="shared" si="376"/>
        <v>0</v>
      </c>
      <c r="J780" s="25">
        <f t="shared" si="377"/>
        <v>0</v>
      </c>
      <c r="K780" s="27">
        <f t="shared" si="378"/>
        <v>0</v>
      </c>
      <c r="L780" s="27">
        <f t="shared" si="379"/>
        <v>0</v>
      </c>
      <c r="M780" s="25">
        <f t="shared" si="380"/>
        <v>0</v>
      </c>
      <c r="N780" s="25">
        <f t="shared" si="381"/>
        <v>0</v>
      </c>
      <c r="O780" s="27">
        <f t="shared" si="382"/>
        <v>0</v>
      </c>
      <c r="P780" s="27">
        <f t="shared" si="383"/>
        <v>0</v>
      </c>
      <c r="Q780" s="25">
        <f t="shared" si="384"/>
        <v>0</v>
      </c>
      <c r="R780" s="25">
        <f t="shared" si="385"/>
        <v>0</v>
      </c>
      <c r="S780" s="25">
        <f t="shared" si="386"/>
        <v>0</v>
      </c>
      <c r="T780" s="25">
        <f t="shared" si="387"/>
        <v>0</v>
      </c>
      <c r="U780" s="25">
        <f t="shared" si="388"/>
        <v>130</v>
      </c>
      <c r="V780" s="25">
        <f t="shared" si="389"/>
        <v>130</v>
      </c>
      <c r="W780" s="25">
        <f t="shared" si="390"/>
        <v>167</v>
      </c>
      <c r="X780" s="25">
        <f t="shared" si="391"/>
        <v>167</v>
      </c>
      <c r="Y780" s="25">
        <f t="shared" si="392"/>
        <v>137</v>
      </c>
      <c r="Z780" s="25">
        <f t="shared" si="393"/>
        <v>137</v>
      </c>
      <c r="AA780" s="25">
        <f t="shared" si="394"/>
        <v>174</v>
      </c>
      <c r="AB780" s="25">
        <f t="shared" si="395"/>
        <v>174</v>
      </c>
      <c r="AC780" s="25">
        <f t="shared" si="396"/>
        <v>0</v>
      </c>
      <c r="AD780" s="25">
        <f t="shared" si="397"/>
        <v>0</v>
      </c>
      <c r="AE780" s="25">
        <f t="shared" si="398"/>
        <v>0</v>
      </c>
      <c r="AF780" s="27">
        <f t="shared" si="399"/>
        <v>0</v>
      </c>
      <c r="AG780" s="27">
        <f t="shared" si="400"/>
        <v>0</v>
      </c>
      <c r="AH780" s="27">
        <f t="shared" si="401"/>
        <v>0</v>
      </c>
      <c r="AI780" s="27">
        <f t="shared" si="402"/>
        <v>0</v>
      </c>
      <c r="AJ780" s="27">
        <f t="shared" si="403"/>
        <v>0</v>
      </c>
      <c r="AK780" s="26">
        <f>SUM(Tabela4[[#This Row],[1º ano  LP]:[Questionário Contextual Estudante]])</f>
        <v>1216</v>
      </c>
      <c r="AM780">
        <f>IFERROR(IF(VLOOKUP(Tabela4[[#This Row],[Designação]],BW:BX,2,0)="SIM",SUM(AR780:AU780)+(4*(SUM(BH780:BK780))),0),0)</f>
        <v>0</v>
      </c>
      <c r="AN780">
        <f>IFERROR(IF(VLOOKUP(Tabela4[[#This Row],[Designação]],BW:BX,2,0)="SIM",SUM(AV780:BC780)+(4*(SUM(BL780:BS780))),0),0)</f>
        <v>0</v>
      </c>
      <c r="AO780">
        <f>IFERROR(VLOOKUP(Tabela4[[#This Row],[Designação]],BW:BX,2,0),0)</f>
        <v>0</v>
      </c>
      <c r="AP780" t="str">
        <f>IF(Tabela4[[#This Row],[Designação]]=AQ780,"SIM","NÃO")</f>
        <v>SIM</v>
      </c>
      <c r="AQ780" s="38">
        <v>918036</v>
      </c>
      <c r="AW780">
        <v>118</v>
      </c>
      <c r="AX780">
        <v>151</v>
      </c>
      <c r="AY780">
        <v>125</v>
      </c>
      <c r="AZ780">
        <v>158</v>
      </c>
      <c r="BD780">
        <v>552</v>
      </c>
      <c r="BF780" t="str">
        <f t="shared" si="404"/>
        <v>sim</v>
      </c>
      <c r="BG780" s="38">
        <v>918036</v>
      </c>
      <c r="BM780">
        <v>3</v>
      </c>
      <c r="BN780">
        <v>4</v>
      </c>
      <c r="BO780">
        <v>3</v>
      </c>
      <c r="BP780">
        <v>4</v>
      </c>
      <c r="BT780">
        <v>14</v>
      </c>
    </row>
    <row r="781" spans="2:72" x14ac:dyDescent="0.25">
      <c r="B781" s="22">
        <v>9</v>
      </c>
      <c r="C781" s="23">
        <v>918037</v>
      </c>
      <c r="D781" s="24" t="s">
        <v>814</v>
      </c>
      <c r="E781" s="25">
        <f t="shared" si="374"/>
        <v>85</v>
      </c>
      <c r="F781" s="25">
        <f>Tabela4[[#This Row],[1º ano  LP]]</f>
        <v>85</v>
      </c>
      <c r="G781" s="27">
        <f t="shared" si="375"/>
        <v>6</v>
      </c>
      <c r="H781" s="27">
        <f>Tabela4[[#This Row],[1º ano - APLICADOR LP]]</f>
        <v>6</v>
      </c>
      <c r="I781" s="25">
        <f t="shared" si="376"/>
        <v>63</v>
      </c>
      <c r="J781" s="25">
        <f t="shared" si="377"/>
        <v>63</v>
      </c>
      <c r="K781" s="27">
        <f t="shared" si="378"/>
        <v>4</v>
      </c>
      <c r="L781" s="27">
        <f t="shared" si="379"/>
        <v>4</v>
      </c>
      <c r="M781" s="25">
        <f t="shared" si="380"/>
        <v>93</v>
      </c>
      <c r="N781" s="25">
        <f t="shared" si="381"/>
        <v>93</v>
      </c>
      <c r="O781" s="27">
        <f t="shared" si="382"/>
        <v>6</v>
      </c>
      <c r="P781" s="27">
        <f t="shared" si="383"/>
        <v>6</v>
      </c>
      <c r="Q781" s="25">
        <f t="shared" si="384"/>
        <v>67</v>
      </c>
      <c r="R781" s="25">
        <f t="shared" si="385"/>
        <v>67</v>
      </c>
      <c r="S781" s="25">
        <f t="shared" si="386"/>
        <v>65</v>
      </c>
      <c r="T781" s="25">
        <f t="shared" si="387"/>
        <v>65</v>
      </c>
      <c r="U781" s="25">
        <f t="shared" si="388"/>
        <v>0</v>
      </c>
      <c r="V781" s="25">
        <f t="shared" si="389"/>
        <v>0</v>
      </c>
      <c r="W781" s="25">
        <f t="shared" si="390"/>
        <v>0</v>
      </c>
      <c r="X781" s="25">
        <f t="shared" si="391"/>
        <v>0</v>
      </c>
      <c r="Y781" s="25">
        <f t="shared" si="392"/>
        <v>0</v>
      </c>
      <c r="Z781" s="25">
        <f t="shared" si="393"/>
        <v>0</v>
      </c>
      <c r="AA781" s="25">
        <f t="shared" si="394"/>
        <v>0</v>
      </c>
      <c r="AB781" s="25">
        <f t="shared" si="395"/>
        <v>0</v>
      </c>
      <c r="AC781" s="25">
        <f t="shared" si="396"/>
        <v>0</v>
      </c>
      <c r="AD781" s="25">
        <f t="shared" si="397"/>
        <v>0</v>
      </c>
      <c r="AE781" s="25">
        <f t="shared" si="398"/>
        <v>0</v>
      </c>
      <c r="AF781" s="27">
        <f t="shared" si="399"/>
        <v>0</v>
      </c>
      <c r="AG781" s="27">
        <f t="shared" si="400"/>
        <v>0</v>
      </c>
      <c r="AH781" s="27">
        <f t="shared" si="401"/>
        <v>0</v>
      </c>
      <c r="AI781" s="27">
        <f t="shared" si="402"/>
        <v>0</v>
      </c>
      <c r="AJ781" s="27">
        <f t="shared" si="403"/>
        <v>0</v>
      </c>
      <c r="AK781" s="26">
        <f>SUM(Tabela4[[#This Row],[1º ano  LP]:[Questionário Contextual Estudante]])</f>
        <v>778</v>
      </c>
      <c r="AM781">
        <f>IFERROR(IF(VLOOKUP(Tabela4[[#This Row],[Designação]],BW:BX,2,0)="SIM",SUM(AR781:AU781)+(4*(SUM(BH781:BK781))),0),0)</f>
        <v>0</v>
      </c>
      <c r="AN781">
        <f>IFERROR(IF(VLOOKUP(Tabela4[[#This Row],[Designação]],BW:BX,2,0)="SIM",SUM(AV781:BC781)+(4*(SUM(BL781:BS781))),0),0)</f>
        <v>0</v>
      </c>
      <c r="AO781">
        <f>IFERROR(VLOOKUP(Tabela4[[#This Row],[Designação]],BW:BX,2,0),0)</f>
        <v>0</v>
      </c>
      <c r="AP781" t="str">
        <f>IF(Tabela4[[#This Row],[Designação]]=AQ781,"SIM","NÃO")</f>
        <v>SIM</v>
      </c>
      <c r="AQ781" s="38">
        <v>918037</v>
      </c>
      <c r="AR781">
        <v>73</v>
      </c>
      <c r="AS781">
        <v>55</v>
      </c>
      <c r="AT781">
        <v>81</v>
      </c>
      <c r="AU781">
        <v>59</v>
      </c>
      <c r="AV781">
        <v>57</v>
      </c>
      <c r="BD781">
        <v>325</v>
      </c>
      <c r="BF781" t="str">
        <f t="shared" si="404"/>
        <v>sim</v>
      </c>
      <c r="BG781" s="38">
        <v>918037</v>
      </c>
      <c r="BH781">
        <v>3</v>
      </c>
      <c r="BI781">
        <v>2</v>
      </c>
      <c r="BJ781">
        <v>3</v>
      </c>
      <c r="BK781">
        <v>2</v>
      </c>
      <c r="BL781">
        <v>2</v>
      </c>
      <c r="BT781">
        <v>12</v>
      </c>
    </row>
    <row r="782" spans="2:72" x14ac:dyDescent="0.25">
      <c r="B782" s="22">
        <v>9</v>
      </c>
      <c r="C782" s="23">
        <v>918038</v>
      </c>
      <c r="D782" s="24" t="s">
        <v>815</v>
      </c>
      <c r="E782" s="25">
        <f t="shared" si="374"/>
        <v>68</v>
      </c>
      <c r="F782" s="25">
        <f>Tabela4[[#This Row],[1º ano  LP]]</f>
        <v>68</v>
      </c>
      <c r="G782" s="27">
        <f t="shared" si="375"/>
        <v>4</v>
      </c>
      <c r="H782" s="27">
        <f>Tabela4[[#This Row],[1º ano - APLICADOR LP]]</f>
        <v>4</v>
      </c>
      <c r="I782" s="25">
        <f t="shared" si="376"/>
        <v>65</v>
      </c>
      <c r="J782" s="25">
        <f t="shared" si="377"/>
        <v>65</v>
      </c>
      <c r="K782" s="27">
        <f t="shared" si="378"/>
        <v>4</v>
      </c>
      <c r="L782" s="27">
        <f t="shared" si="379"/>
        <v>4</v>
      </c>
      <c r="M782" s="25">
        <f t="shared" si="380"/>
        <v>64</v>
      </c>
      <c r="N782" s="25">
        <f t="shared" si="381"/>
        <v>64</v>
      </c>
      <c r="O782" s="27">
        <f t="shared" si="382"/>
        <v>4</v>
      </c>
      <c r="P782" s="27">
        <f t="shared" si="383"/>
        <v>4</v>
      </c>
      <c r="Q782" s="25">
        <f t="shared" si="384"/>
        <v>66</v>
      </c>
      <c r="R782" s="25">
        <f t="shared" si="385"/>
        <v>66</v>
      </c>
      <c r="S782" s="25">
        <f t="shared" si="386"/>
        <v>57</v>
      </c>
      <c r="T782" s="25">
        <f t="shared" si="387"/>
        <v>57</v>
      </c>
      <c r="U782" s="25">
        <f t="shared" si="388"/>
        <v>0</v>
      </c>
      <c r="V782" s="25">
        <f t="shared" si="389"/>
        <v>0</v>
      </c>
      <c r="W782" s="25">
        <f t="shared" si="390"/>
        <v>0</v>
      </c>
      <c r="X782" s="25">
        <f t="shared" si="391"/>
        <v>0</v>
      </c>
      <c r="Y782" s="25">
        <f t="shared" si="392"/>
        <v>0</v>
      </c>
      <c r="Z782" s="25">
        <f t="shared" si="393"/>
        <v>0</v>
      </c>
      <c r="AA782" s="25">
        <f t="shared" si="394"/>
        <v>0</v>
      </c>
      <c r="AB782" s="25">
        <f t="shared" si="395"/>
        <v>0</v>
      </c>
      <c r="AC782" s="25">
        <f t="shared" si="396"/>
        <v>0</v>
      </c>
      <c r="AD782" s="25">
        <f t="shared" si="397"/>
        <v>0</v>
      </c>
      <c r="AE782" s="25">
        <f t="shared" si="398"/>
        <v>0</v>
      </c>
      <c r="AF782" s="27">
        <f t="shared" si="399"/>
        <v>0</v>
      </c>
      <c r="AG782" s="27">
        <f t="shared" si="400"/>
        <v>0</v>
      </c>
      <c r="AH782" s="27">
        <f t="shared" si="401"/>
        <v>0</v>
      </c>
      <c r="AI782" s="27">
        <f t="shared" si="402"/>
        <v>0</v>
      </c>
      <c r="AJ782" s="27">
        <f t="shared" si="403"/>
        <v>0</v>
      </c>
      <c r="AK782" s="26">
        <f>SUM(Tabela4[[#This Row],[1º ano  LP]:[Questionário Contextual Estudante]])</f>
        <v>664</v>
      </c>
      <c r="AM782">
        <f>IFERROR(IF(VLOOKUP(Tabela4[[#This Row],[Designação]],BW:BX,2,0)="SIM",SUM(AR782:AU782)+(4*(SUM(BH782:BK782))),0),0)</f>
        <v>0</v>
      </c>
      <c r="AN782">
        <f>IFERROR(IF(VLOOKUP(Tabela4[[#This Row],[Designação]],BW:BX,2,0)="SIM",SUM(AV782:BC782)+(4*(SUM(BL782:BS782))),0),0)</f>
        <v>0</v>
      </c>
      <c r="AO782">
        <f>IFERROR(VLOOKUP(Tabela4[[#This Row],[Designação]],BW:BX,2,0),0)</f>
        <v>0</v>
      </c>
      <c r="AP782" t="str">
        <f>IF(Tabela4[[#This Row],[Designação]]=AQ782,"SIM","NÃO")</f>
        <v>SIM</v>
      </c>
      <c r="AQ782" s="38">
        <v>918038</v>
      </c>
      <c r="AR782">
        <v>60</v>
      </c>
      <c r="AS782">
        <v>57</v>
      </c>
      <c r="AT782">
        <v>56</v>
      </c>
      <c r="AU782">
        <v>58</v>
      </c>
      <c r="AV782">
        <v>49</v>
      </c>
      <c r="BD782">
        <v>280</v>
      </c>
      <c r="BF782" t="str">
        <f t="shared" si="404"/>
        <v>sim</v>
      </c>
      <c r="BG782" s="38">
        <v>918038</v>
      </c>
      <c r="BH782">
        <v>2</v>
      </c>
      <c r="BI782">
        <v>2</v>
      </c>
      <c r="BJ782">
        <v>2</v>
      </c>
      <c r="BK782">
        <v>2</v>
      </c>
      <c r="BL782">
        <v>2</v>
      </c>
      <c r="BT782">
        <v>10</v>
      </c>
    </row>
    <row r="783" spans="2:72" x14ac:dyDescent="0.25">
      <c r="B783" s="22">
        <v>9</v>
      </c>
      <c r="C783" s="23">
        <v>918039</v>
      </c>
      <c r="D783" s="24" t="s">
        <v>816</v>
      </c>
      <c r="E783" s="25">
        <f t="shared" si="374"/>
        <v>32</v>
      </c>
      <c r="F783" s="25">
        <f>Tabela4[[#This Row],[1º ano  LP]]</f>
        <v>32</v>
      </c>
      <c r="G783" s="27">
        <f t="shared" si="375"/>
        <v>2</v>
      </c>
      <c r="H783" s="27">
        <f>Tabela4[[#This Row],[1º ano - APLICADOR LP]]</f>
        <v>2</v>
      </c>
      <c r="I783" s="25">
        <f t="shared" si="376"/>
        <v>42</v>
      </c>
      <c r="J783" s="25">
        <f t="shared" si="377"/>
        <v>42</v>
      </c>
      <c r="K783" s="27">
        <f t="shared" si="378"/>
        <v>4</v>
      </c>
      <c r="L783" s="27">
        <f t="shared" si="379"/>
        <v>4</v>
      </c>
      <c r="M783" s="25">
        <f t="shared" si="380"/>
        <v>35</v>
      </c>
      <c r="N783" s="25">
        <f t="shared" si="381"/>
        <v>35</v>
      </c>
      <c r="O783" s="27">
        <f t="shared" si="382"/>
        <v>2</v>
      </c>
      <c r="P783" s="27">
        <f t="shared" si="383"/>
        <v>2</v>
      </c>
      <c r="Q783" s="25">
        <f t="shared" si="384"/>
        <v>57</v>
      </c>
      <c r="R783" s="25">
        <f t="shared" si="385"/>
        <v>57</v>
      </c>
      <c r="S783" s="25">
        <f t="shared" si="386"/>
        <v>33</v>
      </c>
      <c r="T783" s="25">
        <f t="shared" si="387"/>
        <v>33</v>
      </c>
      <c r="U783" s="25">
        <f t="shared" si="388"/>
        <v>0</v>
      </c>
      <c r="V783" s="25">
        <f t="shared" si="389"/>
        <v>0</v>
      </c>
      <c r="W783" s="25">
        <f t="shared" si="390"/>
        <v>0</v>
      </c>
      <c r="X783" s="25">
        <f t="shared" si="391"/>
        <v>0</v>
      </c>
      <c r="Y783" s="25">
        <f t="shared" si="392"/>
        <v>0</v>
      </c>
      <c r="Z783" s="25">
        <f t="shared" si="393"/>
        <v>0</v>
      </c>
      <c r="AA783" s="25">
        <f t="shared" si="394"/>
        <v>0</v>
      </c>
      <c r="AB783" s="25">
        <f t="shared" si="395"/>
        <v>0</v>
      </c>
      <c r="AC783" s="25">
        <f t="shared" si="396"/>
        <v>0</v>
      </c>
      <c r="AD783" s="25">
        <f t="shared" si="397"/>
        <v>0</v>
      </c>
      <c r="AE783" s="25">
        <f t="shared" si="398"/>
        <v>0</v>
      </c>
      <c r="AF783" s="27">
        <f t="shared" si="399"/>
        <v>0</v>
      </c>
      <c r="AG783" s="27">
        <f t="shared" si="400"/>
        <v>0</v>
      </c>
      <c r="AH783" s="27">
        <f t="shared" si="401"/>
        <v>0</v>
      </c>
      <c r="AI783" s="27">
        <f t="shared" si="402"/>
        <v>0</v>
      </c>
      <c r="AJ783" s="27">
        <f t="shared" si="403"/>
        <v>0</v>
      </c>
      <c r="AK783" s="26">
        <f>SUM(Tabela4[[#This Row],[1º ano  LP]:[Questionário Contextual Estudante]])</f>
        <v>414</v>
      </c>
      <c r="AM783">
        <f>IFERROR(IF(VLOOKUP(Tabela4[[#This Row],[Designação]],BW:BX,2,0)="SIM",SUM(AR783:AU783)+(4*(SUM(BH783:BK783))),0),0)</f>
        <v>0</v>
      </c>
      <c r="AN783">
        <f>IFERROR(IF(VLOOKUP(Tabela4[[#This Row],[Designação]],BW:BX,2,0)="SIM",SUM(AV783:BC783)+(4*(SUM(BL783:BS783))),0),0)</f>
        <v>0</v>
      </c>
      <c r="AO783">
        <f>IFERROR(VLOOKUP(Tabela4[[#This Row],[Designação]],BW:BX,2,0),0)</f>
        <v>0</v>
      </c>
      <c r="AP783" t="str">
        <f>IF(Tabela4[[#This Row],[Designação]]=AQ783,"SIM","NÃO")</f>
        <v>SIM</v>
      </c>
      <c r="AQ783" s="38">
        <v>918039</v>
      </c>
      <c r="AR783">
        <v>28</v>
      </c>
      <c r="AS783">
        <v>34</v>
      </c>
      <c r="AT783">
        <v>31</v>
      </c>
      <c r="AU783">
        <v>49</v>
      </c>
      <c r="AV783">
        <v>29</v>
      </c>
      <c r="BD783">
        <v>171</v>
      </c>
      <c r="BF783" t="str">
        <f t="shared" si="404"/>
        <v>sim</v>
      </c>
      <c r="BG783" s="38">
        <v>918039</v>
      </c>
      <c r="BH783">
        <v>1</v>
      </c>
      <c r="BI783">
        <v>2</v>
      </c>
      <c r="BJ783">
        <v>1</v>
      </c>
      <c r="BK783">
        <v>2</v>
      </c>
      <c r="BL783">
        <v>1</v>
      </c>
      <c r="BT783">
        <v>7</v>
      </c>
    </row>
    <row r="784" spans="2:72" x14ac:dyDescent="0.25">
      <c r="B784" s="22">
        <v>9</v>
      </c>
      <c r="C784" s="23">
        <v>918040</v>
      </c>
      <c r="D784" s="24" t="s">
        <v>817</v>
      </c>
      <c r="E784" s="25">
        <f t="shared" si="374"/>
        <v>25</v>
      </c>
      <c r="F784" s="25">
        <f>Tabela4[[#This Row],[1º ano  LP]]</f>
        <v>25</v>
      </c>
      <c r="G784" s="27">
        <f t="shared" si="375"/>
        <v>2</v>
      </c>
      <c r="H784" s="27">
        <f>Tabela4[[#This Row],[1º ano - APLICADOR LP]]</f>
        <v>2</v>
      </c>
      <c r="I784" s="25">
        <f t="shared" si="376"/>
        <v>53</v>
      </c>
      <c r="J784" s="25">
        <f t="shared" si="377"/>
        <v>53</v>
      </c>
      <c r="K784" s="27">
        <f t="shared" si="378"/>
        <v>4</v>
      </c>
      <c r="L784" s="27">
        <f t="shared" si="379"/>
        <v>4</v>
      </c>
      <c r="M784" s="25">
        <f t="shared" si="380"/>
        <v>57</v>
      </c>
      <c r="N784" s="25">
        <f t="shared" si="381"/>
        <v>57</v>
      </c>
      <c r="O784" s="27">
        <f t="shared" si="382"/>
        <v>4</v>
      </c>
      <c r="P784" s="27">
        <f t="shared" si="383"/>
        <v>4</v>
      </c>
      <c r="Q784" s="25">
        <f t="shared" si="384"/>
        <v>43</v>
      </c>
      <c r="R784" s="25">
        <f t="shared" si="385"/>
        <v>43</v>
      </c>
      <c r="S784" s="25">
        <f t="shared" si="386"/>
        <v>25</v>
      </c>
      <c r="T784" s="25">
        <f t="shared" si="387"/>
        <v>25</v>
      </c>
      <c r="U784" s="25">
        <f t="shared" si="388"/>
        <v>0</v>
      </c>
      <c r="V784" s="25">
        <f t="shared" si="389"/>
        <v>0</v>
      </c>
      <c r="W784" s="25">
        <f t="shared" si="390"/>
        <v>0</v>
      </c>
      <c r="X784" s="25">
        <f t="shared" si="391"/>
        <v>0</v>
      </c>
      <c r="Y784" s="25">
        <f t="shared" si="392"/>
        <v>0</v>
      </c>
      <c r="Z784" s="25">
        <f t="shared" si="393"/>
        <v>0</v>
      </c>
      <c r="AA784" s="25">
        <f t="shared" si="394"/>
        <v>0</v>
      </c>
      <c r="AB784" s="25">
        <f t="shared" si="395"/>
        <v>0</v>
      </c>
      <c r="AC784" s="25">
        <f t="shared" si="396"/>
        <v>0</v>
      </c>
      <c r="AD784" s="25">
        <f t="shared" si="397"/>
        <v>0</v>
      </c>
      <c r="AE784" s="25">
        <f t="shared" si="398"/>
        <v>0</v>
      </c>
      <c r="AF784" s="27">
        <f t="shared" si="399"/>
        <v>0</v>
      </c>
      <c r="AG784" s="27">
        <f t="shared" si="400"/>
        <v>0</v>
      </c>
      <c r="AH784" s="27">
        <f t="shared" si="401"/>
        <v>0</v>
      </c>
      <c r="AI784" s="27">
        <f t="shared" si="402"/>
        <v>178</v>
      </c>
      <c r="AJ784" s="27">
        <f t="shared" si="403"/>
        <v>25</v>
      </c>
      <c r="AK784" s="26">
        <f>SUM(Tabela4[[#This Row],[1º ano  LP]:[Questionário Contextual Estudante]])</f>
        <v>629</v>
      </c>
      <c r="AM784">
        <f>IFERROR(IF(VLOOKUP(Tabela4[[#This Row],[Designação]],BW:BX,2,0)="SIM",SUM(AR784:AU784)+(4*(SUM(BH784:BK784))),0),0)</f>
        <v>178</v>
      </c>
      <c r="AN784">
        <f>IFERROR(IF(VLOOKUP(Tabela4[[#This Row],[Designação]],BW:BX,2,0)="SIM",SUM(AV784:BC784)+(4*(SUM(BL784:BS784))),0),0)</f>
        <v>25</v>
      </c>
      <c r="AO784" t="str">
        <f>IFERROR(VLOOKUP(Tabela4[[#This Row],[Designação]],BW:BX,2,0),0)</f>
        <v>SIM</v>
      </c>
      <c r="AP784" t="str">
        <f>IF(Tabela4[[#This Row],[Designação]]=AQ784,"SIM","NÃO")</f>
        <v>SIM</v>
      </c>
      <c r="AQ784" s="38">
        <v>918040</v>
      </c>
      <c r="AR784">
        <v>21</v>
      </c>
      <c r="AS784">
        <v>45</v>
      </c>
      <c r="AT784">
        <v>49</v>
      </c>
      <c r="AU784">
        <v>35</v>
      </c>
      <c r="AV784">
        <v>21</v>
      </c>
      <c r="BD784">
        <v>171</v>
      </c>
      <c r="BF784" t="str">
        <f t="shared" si="404"/>
        <v>sim</v>
      </c>
      <c r="BG784" s="38">
        <v>918040</v>
      </c>
      <c r="BH784">
        <v>1</v>
      </c>
      <c r="BI784">
        <v>2</v>
      </c>
      <c r="BJ784">
        <v>2</v>
      </c>
      <c r="BK784">
        <v>2</v>
      </c>
      <c r="BL784">
        <v>1</v>
      </c>
      <c r="BT784">
        <v>8</v>
      </c>
    </row>
    <row r="785" spans="2:72" x14ac:dyDescent="0.25">
      <c r="B785" s="22">
        <v>9</v>
      </c>
      <c r="C785" s="23">
        <v>918041</v>
      </c>
      <c r="D785" s="24" t="s">
        <v>818</v>
      </c>
      <c r="E785" s="25">
        <f t="shared" si="374"/>
        <v>160</v>
      </c>
      <c r="F785" s="25">
        <f>Tabela4[[#This Row],[1º ano  LP]]</f>
        <v>160</v>
      </c>
      <c r="G785" s="27">
        <f t="shared" si="375"/>
        <v>10</v>
      </c>
      <c r="H785" s="27">
        <f>Tabela4[[#This Row],[1º ano - APLICADOR LP]]</f>
        <v>10</v>
      </c>
      <c r="I785" s="25">
        <f t="shared" si="376"/>
        <v>162</v>
      </c>
      <c r="J785" s="25">
        <f t="shared" si="377"/>
        <v>162</v>
      </c>
      <c r="K785" s="27">
        <f t="shared" si="378"/>
        <v>10</v>
      </c>
      <c r="L785" s="27">
        <f t="shared" si="379"/>
        <v>10</v>
      </c>
      <c r="M785" s="25">
        <f t="shared" si="380"/>
        <v>158</v>
      </c>
      <c r="N785" s="25">
        <f t="shared" si="381"/>
        <v>158</v>
      </c>
      <c r="O785" s="27">
        <f t="shared" si="382"/>
        <v>10</v>
      </c>
      <c r="P785" s="27">
        <f t="shared" si="383"/>
        <v>10</v>
      </c>
      <c r="Q785" s="25">
        <f t="shared" si="384"/>
        <v>148</v>
      </c>
      <c r="R785" s="25">
        <f t="shared" si="385"/>
        <v>148</v>
      </c>
      <c r="S785" s="25">
        <f t="shared" si="386"/>
        <v>154</v>
      </c>
      <c r="T785" s="25">
        <f t="shared" si="387"/>
        <v>154</v>
      </c>
      <c r="U785" s="25">
        <f t="shared" si="388"/>
        <v>0</v>
      </c>
      <c r="V785" s="25">
        <f t="shared" si="389"/>
        <v>0</v>
      </c>
      <c r="W785" s="25">
        <f t="shared" si="390"/>
        <v>0</v>
      </c>
      <c r="X785" s="25">
        <f t="shared" si="391"/>
        <v>0</v>
      </c>
      <c r="Y785" s="25">
        <f t="shared" si="392"/>
        <v>0</v>
      </c>
      <c r="Z785" s="25">
        <f t="shared" si="393"/>
        <v>0</v>
      </c>
      <c r="AA785" s="25">
        <f t="shared" si="394"/>
        <v>0</v>
      </c>
      <c r="AB785" s="25">
        <f t="shared" si="395"/>
        <v>0</v>
      </c>
      <c r="AC785" s="25">
        <f t="shared" si="396"/>
        <v>0</v>
      </c>
      <c r="AD785" s="25">
        <f t="shared" si="397"/>
        <v>0</v>
      </c>
      <c r="AE785" s="25">
        <f t="shared" si="398"/>
        <v>0</v>
      </c>
      <c r="AF785" s="27">
        <f t="shared" si="399"/>
        <v>0</v>
      </c>
      <c r="AG785" s="27">
        <f t="shared" si="400"/>
        <v>0</v>
      </c>
      <c r="AH785" s="27">
        <f t="shared" si="401"/>
        <v>0</v>
      </c>
      <c r="AI785" s="27">
        <f t="shared" si="402"/>
        <v>0</v>
      </c>
      <c r="AJ785" s="27">
        <f t="shared" si="403"/>
        <v>0</v>
      </c>
      <c r="AK785" s="26">
        <f>SUM(Tabela4[[#This Row],[1º ano  LP]:[Questionário Contextual Estudante]])</f>
        <v>1624</v>
      </c>
      <c r="AM785">
        <f>IFERROR(IF(VLOOKUP(Tabela4[[#This Row],[Designação]],BW:BX,2,0)="SIM",SUM(AR785:AU785)+(4*(SUM(BH785:BK785))),0),0)</f>
        <v>0</v>
      </c>
      <c r="AN785">
        <f>IFERROR(IF(VLOOKUP(Tabela4[[#This Row],[Designação]],BW:BX,2,0)="SIM",SUM(AV785:BC785)+(4*(SUM(BL785:BS785))),0),0)</f>
        <v>0</v>
      </c>
      <c r="AO785">
        <f>IFERROR(VLOOKUP(Tabela4[[#This Row],[Designação]],BW:BX,2,0),0)</f>
        <v>0</v>
      </c>
      <c r="AP785" t="str">
        <f>IF(Tabela4[[#This Row],[Designação]]=AQ785,"SIM","NÃO")</f>
        <v>SIM</v>
      </c>
      <c r="AQ785" s="38">
        <v>918041</v>
      </c>
      <c r="AR785">
        <v>140</v>
      </c>
      <c r="AS785">
        <v>142</v>
      </c>
      <c r="AT785">
        <v>138</v>
      </c>
      <c r="AU785">
        <v>132</v>
      </c>
      <c r="AV785">
        <v>138</v>
      </c>
      <c r="BD785">
        <v>690</v>
      </c>
      <c r="BF785" t="str">
        <f t="shared" si="404"/>
        <v>sim</v>
      </c>
      <c r="BG785" s="38">
        <v>918041</v>
      </c>
      <c r="BH785">
        <v>5</v>
      </c>
      <c r="BI785">
        <v>5</v>
      </c>
      <c r="BJ785">
        <v>5</v>
      </c>
      <c r="BK785">
        <v>4</v>
      </c>
      <c r="BL785">
        <v>4</v>
      </c>
      <c r="BT785">
        <v>23</v>
      </c>
    </row>
    <row r="786" spans="2:72" x14ac:dyDescent="0.25">
      <c r="B786" s="22">
        <v>9</v>
      </c>
      <c r="C786" s="23">
        <v>918042</v>
      </c>
      <c r="D786" s="24" t="s">
        <v>819</v>
      </c>
      <c r="E786" s="25">
        <f t="shared" si="374"/>
        <v>0</v>
      </c>
      <c r="F786" s="25">
        <f>Tabela4[[#This Row],[1º ano  LP]]</f>
        <v>0</v>
      </c>
      <c r="G786" s="27">
        <f t="shared" si="375"/>
        <v>0</v>
      </c>
      <c r="H786" s="27">
        <f>Tabela4[[#This Row],[1º ano - APLICADOR LP]]</f>
        <v>0</v>
      </c>
      <c r="I786" s="25">
        <f t="shared" si="376"/>
        <v>0</v>
      </c>
      <c r="J786" s="25">
        <f t="shared" si="377"/>
        <v>0</v>
      </c>
      <c r="K786" s="27">
        <f t="shared" si="378"/>
        <v>0</v>
      </c>
      <c r="L786" s="27">
        <f t="shared" si="379"/>
        <v>0</v>
      </c>
      <c r="M786" s="25">
        <f t="shared" si="380"/>
        <v>0</v>
      </c>
      <c r="N786" s="25">
        <f t="shared" si="381"/>
        <v>0</v>
      </c>
      <c r="O786" s="27">
        <f t="shared" si="382"/>
        <v>0</v>
      </c>
      <c r="P786" s="27">
        <f t="shared" si="383"/>
        <v>0</v>
      </c>
      <c r="Q786" s="25">
        <f t="shared" si="384"/>
        <v>0</v>
      </c>
      <c r="R786" s="25">
        <f t="shared" si="385"/>
        <v>0</v>
      </c>
      <c r="S786" s="25">
        <f t="shared" si="386"/>
        <v>0</v>
      </c>
      <c r="T786" s="25">
        <f t="shared" si="387"/>
        <v>0</v>
      </c>
      <c r="U786" s="25">
        <f t="shared" si="388"/>
        <v>39</v>
      </c>
      <c r="V786" s="25">
        <f t="shared" si="389"/>
        <v>39</v>
      </c>
      <c r="W786" s="25">
        <f t="shared" si="390"/>
        <v>116</v>
      </c>
      <c r="X786" s="25">
        <f t="shared" si="391"/>
        <v>116</v>
      </c>
      <c r="Y786" s="25">
        <f t="shared" si="392"/>
        <v>126</v>
      </c>
      <c r="Z786" s="25">
        <f t="shared" si="393"/>
        <v>126</v>
      </c>
      <c r="AA786" s="25">
        <f t="shared" si="394"/>
        <v>87</v>
      </c>
      <c r="AB786" s="25">
        <f t="shared" si="395"/>
        <v>87</v>
      </c>
      <c r="AC786" s="25">
        <f t="shared" si="396"/>
        <v>0</v>
      </c>
      <c r="AD786" s="25">
        <f t="shared" si="397"/>
        <v>0</v>
      </c>
      <c r="AE786" s="25">
        <f t="shared" si="398"/>
        <v>0</v>
      </c>
      <c r="AF786" s="27">
        <f t="shared" si="399"/>
        <v>0</v>
      </c>
      <c r="AG786" s="27">
        <f t="shared" si="400"/>
        <v>0</v>
      </c>
      <c r="AH786" s="27">
        <f t="shared" si="401"/>
        <v>0</v>
      </c>
      <c r="AI786" s="27">
        <f t="shared" si="402"/>
        <v>0</v>
      </c>
      <c r="AJ786" s="27">
        <f t="shared" si="403"/>
        <v>0</v>
      </c>
      <c r="AK786" s="26">
        <f>SUM(Tabela4[[#This Row],[1º ano  LP]:[Questionário Contextual Estudante]])</f>
        <v>736</v>
      </c>
      <c r="AM786">
        <f>IFERROR(IF(VLOOKUP(Tabela4[[#This Row],[Designação]],BW:BX,2,0)="SIM",SUM(AR786:AU786)+(4*(SUM(BH786:BK786))),0),0)</f>
        <v>0</v>
      </c>
      <c r="AN786">
        <f>IFERROR(IF(VLOOKUP(Tabela4[[#This Row],[Designação]],BW:BX,2,0)="SIM",SUM(AV786:BC786)+(4*(SUM(BL786:BS786))),0),0)</f>
        <v>0</v>
      </c>
      <c r="AO786">
        <f>IFERROR(VLOOKUP(Tabela4[[#This Row],[Designação]],BW:BX,2,0),0)</f>
        <v>0</v>
      </c>
      <c r="AP786" t="str">
        <f>IF(Tabela4[[#This Row],[Designação]]=AQ786,"SIM","NÃO")</f>
        <v>SIM</v>
      </c>
      <c r="AQ786" s="38">
        <v>918042</v>
      </c>
      <c r="AW786">
        <v>35</v>
      </c>
      <c r="AX786">
        <v>104</v>
      </c>
      <c r="AY786">
        <v>114</v>
      </c>
      <c r="AZ786">
        <v>79</v>
      </c>
      <c r="BD786">
        <v>332</v>
      </c>
      <c r="BF786" t="str">
        <f t="shared" si="404"/>
        <v>sim</v>
      </c>
      <c r="BG786" s="38">
        <v>918042</v>
      </c>
      <c r="BM786">
        <v>1</v>
      </c>
      <c r="BN786">
        <v>3</v>
      </c>
      <c r="BO786">
        <v>3</v>
      </c>
      <c r="BP786">
        <v>2</v>
      </c>
      <c r="BT786">
        <v>9</v>
      </c>
    </row>
    <row r="787" spans="2:72" x14ac:dyDescent="0.25">
      <c r="B787" s="22">
        <v>9</v>
      </c>
      <c r="C787" s="23">
        <v>918043</v>
      </c>
      <c r="D787" s="24" t="s">
        <v>820</v>
      </c>
      <c r="E787" s="25">
        <f t="shared" si="374"/>
        <v>60</v>
      </c>
      <c r="F787" s="25">
        <f>Tabela4[[#This Row],[1º ano  LP]]</f>
        <v>60</v>
      </c>
      <c r="G787" s="27">
        <f t="shared" si="375"/>
        <v>4</v>
      </c>
      <c r="H787" s="27">
        <f>Tabela4[[#This Row],[1º ano - APLICADOR LP]]</f>
        <v>4</v>
      </c>
      <c r="I787" s="25">
        <f t="shared" si="376"/>
        <v>68</v>
      </c>
      <c r="J787" s="25">
        <f t="shared" si="377"/>
        <v>68</v>
      </c>
      <c r="K787" s="27">
        <f t="shared" si="378"/>
        <v>4</v>
      </c>
      <c r="L787" s="27">
        <f t="shared" si="379"/>
        <v>4</v>
      </c>
      <c r="M787" s="25">
        <f t="shared" si="380"/>
        <v>74</v>
      </c>
      <c r="N787" s="25">
        <f t="shared" si="381"/>
        <v>74</v>
      </c>
      <c r="O787" s="27">
        <f t="shared" si="382"/>
        <v>4</v>
      </c>
      <c r="P787" s="27">
        <f t="shared" si="383"/>
        <v>4</v>
      </c>
      <c r="Q787" s="25">
        <f t="shared" si="384"/>
        <v>74</v>
      </c>
      <c r="R787" s="25">
        <f t="shared" si="385"/>
        <v>74</v>
      </c>
      <c r="S787" s="25">
        <f t="shared" si="386"/>
        <v>36</v>
      </c>
      <c r="T787" s="25">
        <f t="shared" si="387"/>
        <v>36</v>
      </c>
      <c r="U787" s="25">
        <f t="shared" si="388"/>
        <v>0</v>
      </c>
      <c r="V787" s="25">
        <f t="shared" si="389"/>
        <v>0</v>
      </c>
      <c r="W787" s="25">
        <f t="shared" si="390"/>
        <v>0</v>
      </c>
      <c r="X787" s="25">
        <f t="shared" si="391"/>
        <v>0</v>
      </c>
      <c r="Y787" s="25">
        <f t="shared" si="392"/>
        <v>0</v>
      </c>
      <c r="Z787" s="25">
        <f t="shared" si="393"/>
        <v>0</v>
      </c>
      <c r="AA787" s="25">
        <f t="shared" si="394"/>
        <v>0</v>
      </c>
      <c r="AB787" s="25">
        <f t="shared" si="395"/>
        <v>0</v>
      </c>
      <c r="AC787" s="25">
        <f t="shared" si="396"/>
        <v>0</v>
      </c>
      <c r="AD787" s="25">
        <f t="shared" si="397"/>
        <v>0</v>
      </c>
      <c r="AE787" s="25">
        <f t="shared" si="398"/>
        <v>0</v>
      </c>
      <c r="AF787" s="27">
        <f t="shared" si="399"/>
        <v>0</v>
      </c>
      <c r="AG787" s="27">
        <f t="shared" si="400"/>
        <v>0</v>
      </c>
      <c r="AH787" s="27">
        <f t="shared" si="401"/>
        <v>0</v>
      </c>
      <c r="AI787" s="27">
        <f t="shared" si="402"/>
        <v>0</v>
      </c>
      <c r="AJ787" s="27">
        <f t="shared" si="403"/>
        <v>0</v>
      </c>
      <c r="AK787" s="26">
        <f>SUM(Tabela4[[#This Row],[1º ano  LP]:[Questionário Contextual Estudante]])</f>
        <v>648</v>
      </c>
      <c r="AM787">
        <f>IFERROR(IF(VLOOKUP(Tabela4[[#This Row],[Designação]],BW:BX,2,0)="SIM",SUM(AR787:AU787)+(4*(SUM(BH787:BK787))),0),0)</f>
        <v>0</v>
      </c>
      <c r="AN787">
        <f>IFERROR(IF(VLOOKUP(Tabela4[[#This Row],[Designação]],BW:BX,2,0)="SIM",SUM(AV787:BC787)+(4*(SUM(BL787:BS787))),0),0)</f>
        <v>0</v>
      </c>
      <c r="AO787">
        <f>IFERROR(VLOOKUP(Tabela4[[#This Row],[Designação]],BW:BX,2,0),0)</f>
        <v>0</v>
      </c>
      <c r="AP787" t="str">
        <f>IF(Tabela4[[#This Row],[Designação]]=AQ787,"SIM","NÃO")</f>
        <v>SIM</v>
      </c>
      <c r="AQ787" s="38">
        <v>918043</v>
      </c>
      <c r="AR787">
        <v>52</v>
      </c>
      <c r="AS787">
        <v>60</v>
      </c>
      <c r="AT787">
        <v>66</v>
      </c>
      <c r="AU787">
        <v>66</v>
      </c>
      <c r="AV787">
        <v>32</v>
      </c>
      <c r="BD787">
        <v>276</v>
      </c>
      <c r="BF787" t="str">
        <f t="shared" si="404"/>
        <v>sim</v>
      </c>
      <c r="BG787" s="38">
        <v>918043</v>
      </c>
      <c r="BH787">
        <v>2</v>
      </c>
      <c r="BI787">
        <v>2</v>
      </c>
      <c r="BJ787">
        <v>2</v>
      </c>
      <c r="BK787">
        <v>2</v>
      </c>
      <c r="BL787">
        <v>1</v>
      </c>
      <c r="BT787">
        <v>9</v>
      </c>
    </row>
    <row r="788" spans="2:72" x14ac:dyDescent="0.25">
      <c r="B788" s="22">
        <v>9</v>
      </c>
      <c r="C788" s="23">
        <v>918044</v>
      </c>
      <c r="D788" s="24" t="s">
        <v>821</v>
      </c>
      <c r="E788" s="25">
        <f t="shared" si="374"/>
        <v>64</v>
      </c>
      <c r="F788" s="25">
        <f>Tabela4[[#This Row],[1º ano  LP]]</f>
        <v>64</v>
      </c>
      <c r="G788" s="27">
        <f t="shared" si="375"/>
        <v>4</v>
      </c>
      <c r="H788" s="27">
        <f>Tabela4[[#This Row],[1º ano - APLICADOR LP]]</f>
        <v>4</v>
      </c>
      <c r="I788" s="25">
        <f t="shared" si="376"/>
        <v>70</v>
      </c>
      <c r="J788" s="25">
        <f t="shared" si="377"/>
        <v>70</v>
      </c>
      <c r="K788" s="27">
        <f t="shared" si="378"/>
        <v>4</v>
      </c>
      <c r="L788" s="27">
        <f t="shared" si="379"/>
        <v>4</v>
      </c>
      <c r="M788" s="25">
        <f t="shared" si="380"/>
        <v>72</v>
      </c>
      <c r="N788" s="25">
        <f t="shared" si="381"/>
        <v>72</v>
      </c>
      <c r="O788" s="27">
        <f t="shared" si="382"/>
        <v>4</v>
      </c>
      <c r="P788" s="27">
        <f t="shared" si="383"/>
        <v>4</v>
      </c>
      <c r="Q788" s="25">
        <f t="shared" si="384"/>
        <v>110</v>
      </c>
      <c r="R788" s="25">
        <f t="shared" si="385"/>
        <v>110</v>
      </c>
      <c r="S788" s="25">
        <f t="shared" si="386"/>
        <v>77</v>
      </c>
      <c r="T788" s="25">
        <f t="shared" si="387"/>
        <v>77</v>
      </c>
      <c r="U788" s="25">
        <f t="shared" si="388"/>
        <v>0</v>
      </c>
      <c r="V788" s="25">
        <f t="shared" si="389"/>
        <v>0</v>
      </c>
      <c r="W788" s="25">
        <f t="shared" si="390"/>
        <v>0</v>
      </c>
      <c r="X788" s="25">
        <f t="shared" si="391"/>
        <v>0</v>
      </c>
      <c r="Y788" s="25">
        <f t="shared" si="392"/>
        <v>0</v>
      </c>
      <c r="Z788" s="25">
        <f t="shared" si="393"/>
        <v>0</v>
      </c>
      <c r="AA788" s="25">
        <f t="shared" si="394"/>
        <v>0</v>
      </c>
      <c r="AB788" s="25">
        <f t="shared" si="395"/>
        <v>0</v>
      </c>
      <c r="AC788" s="25">
        <f t="shared" si="396"/>
        <v>0</v>
      </c>
      <c r="AD788" s="25">
        <f t="shared" si="397"/>
        <v>0</v>
      </c>
      <c r="AE788" s="25">
        <f t="shared" si="398"/>
        <v>0</v>
      </c>
      <c r="AF788" s="27">
        <f t="shared" si="399"/>
        <v>0</v>
      </c>
      <c r="AG788" s="27">
        <f t="shared" si="400"/>
        <v>0</v>
      </c>
      <c r="AH788" s="27">
        <f t="shared" si="401"/>
        <v>0</v>
      </c>
      <c r="AI788" s="27">
        <f t="shared" si="402"/>
        <v>316</v>
      </c>
      <c r="AJ788" s="27">
        <f t="shared" si="403"/>
        <v>77</v>
      </c>
      <c r="AK788" s="26">
        <f>SUM(Tabela4[[#This Row],[1º ano  LP]:[Questionário Contextual Estudante]])</f>
        <v>1203</v>
      </c>
      <c r="AM788">
        <f>IFERROR(IF(VLOOKUP(Tabela4[[#This Row],[Designação]],BW:BX,2,0)="SIM",SUM(AR788:AU788)+(4*(SUM(BH788:BK788))),0),0)</f>
        <v>316</v>
      </c>
      <c r="AN788">
        <f>IFERROR(IF(VLOOKUP(Tabela4[[#This Row],[Designação]],BW:BX,2,0)="SIM",SUM(AV788:BC788)+(4*(SUM(BL788:BS788))),0),0)</f>
        <v>77</v>
      </c>
      <c r="AO788" t="str">
        <f>IFERROR(VLOOKUP(Tabela4[[#This Row],[Designação]],BW:BX,2,0),0)</f>
        <v>SIM</v>
      </c>
      <c r="AP788" t="str">
        <f>IF(Tabela4[[#This Row],[Designação]]=AQ788,"SIM","NÃO")</f>
        <v>SIM</v>
      </c>
      <c r="AQ788" s="38">
        <v>918044</v>
      </c>
      <c r="AR788">
        <v>56</v>
      </c>
      <c r="AS788">
        <v>62</v>
      </c>
      <c r="AT788">
        <v>64</v>
      </c>
      <c r="AU788">
        <v>98</v>
      </c>
      <c r="AV788">
        <v>69</v>
      </c>
      <c r="BD788">
        <v>349</v>
      </c>
      <c r="BF788" t="str">
        <f t="shared" si="404"/>
        <v>sim</v>
      </c>
      <c r="BG788" s="38">
        <v>918044</v>
      </c>
      <c r="BH788">
        <v>2</v>
      </c>
      <c r="BI788">
        <v>2</v>
      </c>
      <c r="BJ788">
        <v>2</v>
      </c>
      <c r="BK788">
        <v>3</v>
      </c>
      <c r="BL788">
        <v>2</v>
      </c>
      <c r="BT788">
        <v>11</v>
      </c>
    </row>
    <row r="789" spans="2:72" x14ac:dyDescent="0.25">
      <c r="B789" s="22">
        <v>9</v>
      </c>
      <c r="C789" s="23">
        <v>918045</v>
      </c>
      <c r="D789" s="24" t="s">
        <v>822</v>
      </c>
      <c r="E789" s="25">
        <f t="shared" si="374"/>
        <v>0</v>
      </c>
      <c r="F789" s="25">
        <f>Tabela4[[#This Row],[1º ano  LP]]</f>
        <v>0</v>
      </c>
      <c r="G789" s="27">
        <f t="shared" si="375"/>
        <v>0</v>
      </c>
      <c r="H789" s="27">
        <f>Tabela4[[#This Row],[1º ano - APLICADOR LP]]</f>
        <v>0</v>
      </c>
      <c r="I789" s="25">
        <f t="shared" si="376"/>
        <v>0</v>
      </c>
      <c r="J789" s="25">
        <f t="shared" si="377"/>
        <v>0</v>
      </c>
      <c r="K789" s="27">
        <f t="shared" si="378"/>
        <v>0</v>
      </c>
      <c r="L789" s="27">
        <f t="shared" si="379"/>
        <v>0</v>
      </c>
      <c r="M789" s="25">
        <f t="shared" si="380"/>
        <v>0</v>
      </c>
      <c r="N789" s="25">
        <f t="shared" si="381"/>
        <v>0</v>
      </c>
      <c r="O789" s="27">
        <f t="shared" si="382"/>
        <v>0</v>
      </c>
      <c r="P789" s="27">
        <f t="shared" si="383"/>
        <v>0</v>
      </c>
      <c r="Q789" s="25">
        <f t="shared" si="384"/>
        <v>0</v>
      </c>
      <c r="R789" s="25">
        <f t="shared" si="385"/>
        <v>0</v>
      </c>
      <c r="S789" s="25">
        <f t="shared" si="386"/>
        <v>0</v>
      </c>
      <c r="T789" s="25">
        <f t="shared" si="387"/>
        <v>0</v>
      </c>
      <c r="U789" s="25">
        <f t="shared" si="388"/>
        <v>115</v>
      </c>
      <c r="V789" s="25">
        <f t="shared" si="389"/>
        <v>115</v>
      </c>
      <c r="W789" s="25">
        <f t="shared" si="390"/>
        <v>80</v>
      </c>
      <c r="X789" s="25">
        <f t="shared" si="391"/>
        <v>80</v>
      </c>
      <c r="Y789" s="25">
        <f t="shared" si="392"/>
        <v>81</v>
      </c>
      <c r="Z789" s="25">
        <f t="shared" si="393"/>
        <v>81</v>
      </c>
      <c r="AA789" s="25">
        <f t="shared" si="394"/>
        <v>122</v>
      </c>
      <c r="AB789" s="25">
        <f t="shared" si="395"/>
        <v>122</v>
      </c>
      <c r="AC789" s="25">
        <f t="shared" si="396"/>
        <v>0</v>
      </c>
      <c r="AD789" s="25">
        <f t="shared" si="397"/>
        <v>0</v>
      </c>
      <c r="AE789" s="25">
        <f t="shared" si="398"/>
        <v>0</v>
      </c>
      <c r="AF789" s="27">
        <f t="shared" si="399"/>
        <v>0</v>
      </c>
      <c r="AG789" s="27">
        <f t="shared" si="400"/>
        <v>0</v>
      </c>
      <c r="AH789" s="27">
        <f t="shared" si="401"/>
        <v>0</v>
      </c>
      <c r="AI789" s="27">
        <f t="shared" si="402"/>
        <v>0</v>
      </c>
      <c r="AJ789" s="27">
        <f t="shared" si="403"/>
        <v>0</v>
      </c>
      <c r="AK789" s="26">
        <f>SUM(Tabela4[[#This Row],[1º ano  LP]:[Questionário Contextual Estudante]])</f>
        <v>796</v>
      </c>
      <c r="AM789">
        <f>IFERROR(IF(VLOOKUP(Tabela4[[#This Row],[Designação]],BW:BX,2,0)="SIM",SUM(AR789:AU789)+(4*(SUM(BH789:BK789))),0),0)</f>
        <v>0</v>
      </c>
      <c r="AN789">
        <f>IFERROR(IF(VLOOKUP(Tabela4[[#This Row],[Designação]],BW:BX,2,0)="SIM",SUM(AV789:BC789)+(4*(SUM(BL789:BS789))),0),0)</f>
        <v>0</v>
      </c>
      <c r="AO789">
        <f>IFERROR(VLOOKUP(Tabela4[[#This Row],[Designação]],BW:BX,2,0),0)</f>
        <v>0</v>
      </c>
      <c r="AP789" t="str">
        <f>IF(Tabela4[[#This Row],[Designação]]=AQ789,"SIM","NÃO")</f>
        <v>SIM</v>
      </c>
      <c r="AQ789" s="38">
        <v>918045</v>
      </c>
      <c r="AW789">
        <v>103</v>
      </c>
      <c r="AX789">
        <v>72</v>
      </c>
      <c r="AY789">
        <v>73</v>
      </c>
      <c r="AZ789">
        <v>110</v>
      </c>
      <c r="BD789">
        <v>358</v>
      </c>
      <c r="BF789" t="str">
        <f t="shared" si="404"/>
        <v>sim</v>
      </c>
      <c r="BG789" s="38">
        <v>918045</v>
      </c>
      <c r="BM789">
        <v>3</v>
      </c>
      <c r="BN789">
        <v>2</v>
      </c>
      <c r="BO789">
        <v>2</v>
      </c>
      <c r="BP789">
        <v>3</v>
      </c>
      <c r="BT789">
        <v>10</v>
      </c>
    </row>
    <row r="790" spans="2:72" x14ac:dyDescent="0.25">
      <c r="B790" s="22">
        <v>9</v>
      </c>
      <c r="C790" s="23">
        <v>918046</v>
      </c>
      <c r="D790" s="24" t="s">
        <v>823</v>
      </c>
      <c r="E790" s="25">
        <f t="shared" si="374"/>
        <v>103</v>
      </c>
      <c r="F790" s="25">
        <f>Tabela4[[#This Row],[1º ano  LP]]</f>
        <v>103</v>
      </c>
      <c r="G790" s="27">
        <f t="shared" si="375"/>
        <v>6</v>
      </c>
      <c r="H790" s="27">
        <f>Tabela4[[#This Row],[1º ano - APLICADOR LP]]</f>
        <v>6</v>
      </c>
      <c r="I790" s="25">
        <f t="shared" si="376"/>
        <v>104</v>
      </c>
      <c r="J790" s="25">
        <f t="shared" si="377"/>
        <v>104</v>
      </c>
      <c r="K790" s="27">
        <f t="shared" si="378"/>
        <v>6</v>
      </c>
      <c r="L790" s="27">
        <f t="shared" si="379"/>
        <v>6</v>
      </c>
      <c r="M790" s="25">
        <f t="shared" si="380"/>
        <v>72</v>
      </c>
      <c r="N790" s="25">
        <f t="shared" si="381"/>
        <v>72</v>
      </c>
      <c r="O790" s="27">
        <f t="shared" si="382"/>
        <v>4</v>
      </c>
      <c r="P790" s="27">
        <f t="shared" si="383"/>
        <v>4</v>
      </c>
      <c r="Q790" s="25">
        <f t="shared" si="384"/>
        <v>82</v>
      </c>
      <c r="R790" s="25">
        <f t="shared" si="385"/>
        <v>82</v>
      </c>
      <c r="S790" s="25">
        <f t="shared" si="386"/>
        <v>84</v>
      </c>
      <c r="T790" s="25">
        <f t="shared" si="387"/>
        <v>84</v>
      </c>
      <c r="U790" s="25">
        <f t="shared" si="388"/>
        <v>0</v>
      </c>
      <c r="V790" s="25">
        <f t="shared" si="389"/>
        <v>0</v>
      </c>
      <c r="W790" s="25">
        <f t="shared" si="390"/>
        <v>0</v>
      </c>
      <c r="X790" s="25">
        <f t="shared" si="391"/>
        <v>0</v>
      </c>
      <c r="Y790" s="25">
        <f t="shared" si="392"/>
        <v>0</v>
      </c>
      <c r="Z790" s="25">
        <f t="shared" si="393"/>
        <v>0</v>
      </c>
      <c r="AA790" s="25">
        <f t="shared" si="394"/>
        <v>0</v>
      </c>
      <c r="AB790" s="25">
        <f t="shared" si="395"/>
        <v>0</v>
      </c>
      <c r="AC790" s="25">
        <f t="shared" si="396"/>
        <v>0</v>
      </c>
      <c r="AD790" s="25">
        <f t="shared" si="397"/>
        <v>0</v>
      </c>
      <c r="AE790" s="25">
        <f t="shared" si="398"/>
        <v>0</v>
      </c>
      <c r="AF790" s="27">
        <f t="shared" si="399"/>
        <v>0</v>
      </c>
      <c r="AG790" s="27">
        <f t="shared" si="400"/>
        <v>0</v>
      </c>
      <c r="AH790" s="27">
        <f t="shared" si="401"/>
        <v>0</v>
      </c>
      <c r="AI790" s="27">
        <f t="shared" si="402"/>
        <v>0</v>
      </c>
      <c r="AJ790" s="27">
        <f t="shared" si="403"/>
        <v>0</v>
      </c>
      <c r="AK790" s="26">
        <f>SUM(Tabela4[[#This Row],[1º ano  LP]:[Questionário Contextual Estudante]])</f>
        <v>922</v>
      </c>
      <c r="AM790">
        <f>IFERROR(IF(VLOOKUP(Tabela4[[#This Row],[Designação]],BW:BX,2,0)="SIM",SUM(AR790:AU790)+(4*(SUM(BH790:BK790))),0),0)</f>
        <v>0</v>
      </c>
      <c r="AN790">
        <f>IFERROR(IF(VLOOKUP(Tabela4[[#This Row],[Designação]],BW:BX,2,0)="SIM",SUM(AV790:BC790)+(4*(SUM(BL790:BS790))),0),0)</f>
        <v>0</v>
      </c>
      <c r="AO790">
        <f>IFERROR(VLOOKUP(Tabela4[[#This Row],[Designação]],BW:BX,2,0),0)</f>
        <v>0</v>
      </c>
      <c r="AP790" t="str">
        <f>IF(Tabela4[[#This Row],[Designação]]=AQ790,"SIM","NÃO")</f>
        <v>SIM</v>
      </c>
      <c r="AQ790" s="38">
        <v>918046</v>
      </c>
      <c r="AR790">
        <v>91</v>
      </c>
      <c r="AS790">
        <v>92</v>
      </c>
      <c r="AT790">
        <v>64</v>
      </c>
      <c r="AU790">
        <v>74</v>
      </c>
      <c r="AV790">
        <v>76</v>
      </c>
      <c r="BD790">
        <v>397</v>
      </c>
      <c r="BF790" t="str">
        <f t="shared" si="404"/>
        <v>sim</v>
      </c>
      <c r="BG790" s="38">
        <v>918046</v>
      </c>
      <c r="BH790">
        <v>3</v>
      </c>
      <c r="BI790">
        <v>3</v>
      </c>
      <c r="BJ790">
        <v>2</v>
      </c>
      <c r="BK790">
        <v>2</v>
      </c>
      <c r="BL790">
        <v>2</v>
      </c>
      <c r="BT790">
        <v>12</v>
      </c>
    </row>
    <row r="791" spans="2:72" x14ac:dyDescent="0.25">
      <c r="B791" s="22">
        <v>9</v>
      </c>
      <c r="C791" s="23">
        <v>918047</v>
      </c>
      <c r="D791" s="24" t="s">
        <v>824</v>
      </c>
      <c r="E791" s="25">
        <f t="shared" si="374"/>
        <v>63</v>
      </c>
      <c r="F791" s="25">
        <f>Tabela4[[#This Row],[1º ano  LP]]</f>
        <v>63</v>
      </c>
      <c r="G791" s="27">
        <f t="shared" si="375"/>
        <v>4</v>
      </c>
      <c r="H791" s="27">
        <f>Tabela4[[#This Row],[1º ano - APLICADOR LP]]</f>
        <v>4</v>
      </c>
      <c r="I791" s="25">
        <f t="shared" si="376"/>
        <v>65</v>
      </c>
      <c r="J791" s="25">
        <f t="shared" si="377"/>
        <v>65</v>
      </c>
      <c r="K791" s="27">
        <f t="shared" si="378"/>
        <v>4</v>
      </c>
      <c r="L791" s="27">
        <f t="shared" si="379"/>
        <v>4</v>
      </c>
      <c r="M791" s="25">
        <f t="shared" si="380"/>
        <v>66</v>
      </c>
      <c r="N791" s="25">
        <f t="shared" si="381"/>
        <v>66</v>
      </c>
      <c r="O791" s="27">
        <f t="shared" si="382"/>
        <v>4</v>
      </c>
      <c r="P791" s="27">
        <f t="shared" si="383"/>
        <v>4</v>
      </c>
      <c r="Q791" s="25">
        <f t="shared" si="384"/>
        <v>64</v>
      </c>
      <c r="R791" s="25">
        <f t="shared" si="385"/>
        <v>64</v>
      </c>
      <c r="S791" s="25">
        <f t="shared" si="386"/>
        <v>68</v>
      </c>
      <c r="T791" s="25">
        <f t="shared" si="387"/>
        <v>68</v>
      </c>
      <c r="U791" s="25">
        <f t="shared" si="388"/>
        <v>0</v>
      </c>
      <c r="V791" s="25">
        <f t="shared" si="389"/>
        <v>0</v>
      </c>
      <c r="W791" s="25">
        <f t="shared" si="390"/>
        <v>0</v>
      </c>
      <c r="X791" s="25">
        <f t="shared" si="391"/>
        <v>0</v>
      </c>
      <c r="Y791" s="25">
        <f t="shared" si="392"/>
        <v>0</v>
      </c>
      <c r="Z791" s="25">
        <f t="shared" si="393"/>
        <v>0</v>
      </c>
      <c r="AA791" s="25">
        <f t="shared" si="394"/>
        <v>0</v>
      </c>
      <c r="AB791" s="25">
        <f t="shared" si="395"/>
        <v>0</v>
      </c>
      <c r="AC791" s="25">
        <f t="shared" si="396"/>
        <v>0</v>
      </c>
      <c r="AD791" s="25">
        <f t="shared" si="397"/>
        <v>0</v>
      </c>
      <c r="AE791" s="25">
        <f t="shared" si="398"/>
        <v>0</v>
      </c>
      <c r="AF791" s="27">
        <f t="shared" si="399"/>
        <v>0</v>
      </c>
      <c r="AG791" s="27">
        <f t="shared" si="400"/>
        <v>0</v>
      </c>
      <c r="AH791" s="27">
        <f t="shared" si="401"/>
        <v>0</v>
      </c>
      <c r="AI791" s="27">
        <f t="shared" si="402"/>
        <v>0</v>
      </c>
      <c r="AJ791" s="27">
        <f t="shared" si="403"/>
        <v>0</v>
      </c>
      <c r="AK791" s="26">
        <f>SUM(Tabela4[[#This Row],[1º ano  LP]:[Questionário Contextual Estudante]])</f>
        <v>676</v>
      </c>
      <c r="AM791">
        <f>IFERROR(IF(VLOOKUP(Tabela4[[#This Row],[Designação]],BW:BX,2,0)="SIM",SUM(AR791:AU791)+(4*(SUM(BH791:BK791))),0),0)</f>
        <v>0</v>
      </c>
      <c r="AN791">
        <f>IFERROR(IF(VLOOKUP(Tabela4[[#This Row],[Designação]],BW:BX,2,0)="SIM",SUM(AV791:BC791)+(4*(SUM(BL791:BS791))),0),0)</f>
        <v>0</v>
      </c>
      <c r="AO791">
        <f>IFERROR(VLOOKUP(Tabela4[[#This Row],[Designação]],BW:BX,2,0),0)</f>
        <v>0</v>
      </c>
      <c r="AP791" t="str">
        <f>IF(Tabela4[[#This Row],[Designação]]=AQ791,"SIM","NÃO")</f>
        <v>SIM</v>
      </c>
      <c r="AQ791" s="38">
        <v>918047</v>
      </c>
      <c r="AR791">
        <v>55</v>
      </c>
      <c r="AS791">
        <v>57</v>
      </c>
      <c r="AT791">
        <v>58</v>
      </c>
      <c r="AU791">
        <v>56</v>
      </c>
      <c r="AV791">
        <v>60</v>
      </c>
      <c r="BD791">
        <v>286</v>
      </c>
      <c r="BF791" t="str">
        <f t="shared" si="404"/>
        <v>sim</v>
      </c>
      <c r="BG791" s="38">
        <v>918047</v>
      </c>
      <c r="BH791">
        <v>2</v>
      </c>
      <c r="BI791">
        <v>2</v>
      </c>
      <c r="BJ791">
        <v>2</v>
      </c>
      <c r="BK791">
        <v>2</v>
      </c>
      <c r="BL791">
        <v>2</v>
      </c>
      <c r="BT791">
        <v>10</v>
      </c>
    </row>
    <row r="792" spans="2:72" x14ac:dyDescent="0.25">
      <c r="B792" s="22">
        <v>9</v>
      </c>
      <c r="C792" s="23">
        <v>918048</v>
      </c>
      <c r="D792" s="24" t="s">
        <v>825</v>
      </c>
      <c r="E792" s="25">
        <f t="shared" si="374"/>
        <v>0</v>
      </c>
      <c r="F792" s="25">
        <f>Tabela4[[#This Row],[1º ano  LP]]</f>
        <v>0</v>
      </c>
      <c r="G792" s="27">
        <f t="shared" si="375"/>
        <v>0</v>
      </c>
      <c r="H792" s="27">
        <f>Tabela4[[#This Row],[1º ano - APLICADOR LP]]</f>
        <v>0</v>
      </c>
      <c r="I792" s="25">
        <f t="shared" si="376"/>
        <v>0</v>
      </c>
      <c r="J792" s="25">
        <f t="shared" si="377"/>
        <v>0</v>
      </c>
      <c r="K792" s="27">
        <f t="shared" si="378"/>
        <v>0</v>
      </c>
      <c r="L792" s="27">
        <f t="shared" si="379"/>
        <v>0</v>
      </c>
      <c r="M792" s="25">
        <f t="shared" si="380"/>
        <v>0</v>
      </c>
      <c r="N792" s="25">
        <f t="shared" si="381"/>
        <v>0</v>
      </c>
      <c r="O792" s="27">
        <f t="shared" si="382"/>
        <v>0</v>
      </c>
      <c r="P792" s="27">
        <f t="shared" si="383"/>
        <v>0</v>
      </c>
      <c r="Q792" s="25">
        <f t="shared" si="384"/>
        <v>0</v>
      </c>
      <c r="R792" s="25">
        <f t="shared" si="385"/>
        <v>0</v>
      </c>
      <c r="S792" s="25">
        <f t="shared" si="386"/>
        <v>0</v>
      </c>
      <c r="T792" s="25">
        <f t="shared" si="387"/>
        <v>0</v>
      </c>
      <c r="U792" s="25">
        <f t="shared" si="388"/>
        <v>137</v>
      </c>
      <c r="V792" s="25">
        <f t="shared" si="389"/>
        <v>137</v>
      </c>
      <c r="W792" s="25">
        <f t="shared" si="390"/>
        <v>129</v>
      </c>
      <c r="X792" s="25">
        <f t="shared" si="391"/>
        <v>129</v>
      </c>
      <c r="Y792" s="25">
        <f t="shared" si="392"/>
        <v>114</v>
      </c>
      <c r="Z792" s="25">
        <f t="shared" si="393"/>
        <v>114</v>
      </c>
      <c r="AA792" s="25">
        <f t="shared" si="394"/>
        <v>129</v>
      </c>
      <c r="AB792" s="25">
        <f t="shared" si="395"/>
        <v>129</v>
      </c>
      <c r="AC792" s="25">
        <f t="shared" si="396"/>
        <v>0</v>
      </c>
      <c r="AD792" s="25">
        <f t="shared" si="397"/>
        <v>0</v>
      </c>
      <c r="AE792" s="25">
        <f t="shared" si="398"/>
        <v>0</v>
      </c>
      <c r="AF792" s="27">
        <f t="shared" si="399"/>
        <v>0</v>
      </c>
      <c r="AG792" s="27">
        <f t="shared" si="400"/>
        <v>0</v>
      </c>
      <c r="AH792" s="27">
        <f t="shared" si="401"/>
        <v>0</v>
      </c>
      <c r="AI792" s="27">
        <f t="shared" si="402"/>
        <v>0</v>
      </c>
      <c r="AJ792" s="27">
        <f t="shared" si="403"/>
        <v>0</v>
      </c>
      <c r="AK792" s="26">
        <f>SUM(Tabela4[[#This Row],[1º ano  LP]:[Questionário Contextual Estudante]])</f>
        <v>1018</v>
      </c>
      <c r="AM792">
        <f>IFERROR(IF(VLOOKUP(Tabela4[[#This Row],[Designação]],BW:BX,2,0)="SIM",SUM(AR792:AU792)+(4*(SUM(BH792:BK792))),0),0)</f>
        <v>0</v>
      </c>
      <c r="AN792">
        <f>IFERROR(IF(VLOOKUP(Tabela4[[#This Row],[Designação]],BW:BX,2,0)="SIM",SUM(AV792:BC792)+(4*(SUM(BL792:BS792))),0),0)</f>
        <v>0</v>
      </c>
      <c r="AO792">
        <f>IFERROR(VLOOKUP(Tabela4[[#This Row],[Designação]],BW:BX,2,0),0)</f>
        <v>0</v>
      </c>
      <c r="AP792" t="str">
        <f>IF(Tabela4[[#This Row],[Designação]]=AQ792,"SIM","NÃO")</f>
        <v>SIM</v>
      </c>
      <c r="AQ792" s="38">
        <v>918048</v>
      </c>
      <c r="AW792">
        <v>121</v>
      </c>
      <c r="AX792">
        <v>117</v>
      </c>
      <c r="AY792">
        <v>102</v>
      </c>
      <c r="AZ792">
        <v>117</v>
      </c>
      <c r="BD792">
        <v>457</v>
      </c>
      <c r="BF792" t="str">
        <f t="shared" si="404"/>
        <v>sim</v>
      </c>
      <c r="BG792" s="38">
        <v>918048</v>
      </c>
      <c r="BM792">
        <v>4</v>
      </c>
      <c r="BN792">
        <v>3</v>
      </c>
      <c r="BO792">
        <v>3</v>
      </c>
      <c r="BP792">
        <v>3</v>
      </c>
      <c r="BT792">
        <v>13</v>
      </c>
    </row>
    <row r="793" spans="2:72" x14ac:dyDescent="0.25">
      <c r="B793" s="22">
        <v>9</v>
      </c>
      <c r="C793" s="23">
        <v>918049</v>
      </c>
      <c r="D793" s="24" t="s">
        <v>826</v>
      </c>
      <c r="E793" s="25">
        <f t="shared" si="374"/>
        <v>79</v>
      </c>
      <c r="F793" s="25">
        <f>Tabela4[[#This Row],[1º ano  LP]]</f>
        <v>79</v>
      </c>
      <c r="G793" s="27">
        <f t="shared" si="375"/>
        <v>6</v>
      </c>
      <c r="H793" s="27">
        <f>Tabela4[[#This Row],[1º ano - APLICADOR LP]]</f>
        <v>6</v>
      </c>
      <c r="I793" s="25">
        <f t="shared" si="376"/>
        <v>70</v>
      </c>
      <c r="J793" s="25">
        <f t="shared" si="377"/>
        <v>70</v>
      </c>
      <c r="K793" s="27">
        <f t="shared" si="378"/>
        <v>4</v>
      </c>
      <c r="L793" s="27">
        <f t="shared" si="379"/>
        <v>4</v>
      </c>
      <c r="M793" s="25">
        <f t="shared" si="380"/>
        <v>68</v>
      </c>
      <c r="N793" s="25">
        <f t="shared" si="381"/>
        <v>68</v>
      </c>
      <c r="O793" s="27">
        <f t="shared" si="382"/>
        <v>4</v>
      </c>
      <c r="P793" s="27">
        <f t="shared" si="383"/>
        <v>4</v>
      </c>
      <c r="Q793" s="25">
        <f t="shared" si="384"/>
        <v>77</v>
      </c>
      <c r="R793" s="25">
        <f t="shared" si="385"/>
        <v>77</v>
      </c>
      <c r="S793" s="25">
        <f t="shared" si="386"/>
        <v>75</v>
      </c>
      <c r="T793" s="25">
        <f t="shared" si="387"/>
        <v>75</v>
      </c>
      <c r="U793" s="25">
        <f t="shared" si="388"/>
        <v>0</v>
      </c>
      <c r="V793" s="25">
        <f t="shared" si="389"/>
        <v>0</v>
      </c>
      <c r="W793" s="25">
        <f t="shared" si="390"/>
        <v>0</v>
      </c>
      <c r="X793" s="25">
        <f t="shared" si="391"/>
        <v>0</v>
      </c>
      <c r="Y793" s="25">
        <f t="shared" si="392"/>
        <v>0</v>
      </c>
      <c r="Z793" s="25">
        <f t="shared" si="393"/>
        <v>0</v>
      </c>
      <c r="AA793" s="25">
        <f t="shared" si="394"/>
        <v>0</v>
      </c>
      <c r="AB793" s="25">
        <f t="shared" si="395"/>
        <v>0</v>
      </c>
      <c r="AC793" s="25">
        <f t="shared" si="396"/>
        <v>0</v>
      </c>
      <c r="AD793" s="25">
        <f t="shared" si="397"/>
        <v>0</v>
      </c>
      <c r="AE793" s="25">
        <f t="shared" si="398"/>
        <v>0</v>
      </c>
      <c r="AF793" s="27">
        <f t="shared" si="399"/>
        <v>0</v>
      </c>
      <c r="AG793" s="27">
        <f t="shared" si="400"/>
        <v>0</v>
      </c>
      <c r="AH793" s="27">
        <f t="shared" si="401"/>
        <v>0</v>
      </c>
      <c r="AI793" s="27">
        <f t="shared" si="402"/>
        <v>0</v>
      </c>
      <c r="AJ793" s="27">
        <f t="shared" si="403"/>
        <v>0</v>
      </c>
      <c r="AK793" s="26">
        <f>SUM(Tabela4[[#This Row],[1º ano  LP]:[Questionário Contextual Estudante]])</f>
        <v>766</v>
      </c>
      <c r="AM793">
        <f>IFERROR(IF(VLOOKUP(Tabela4[[#This Row],[Designação]],BW:BX,2,0)="SIM",SUM(AR793:AU793)+(4*(SUM(BH793:BK793))),0),0)</f>
        <v>0</v>
      </c>
      <c r="AN793">
        <f>IFERROR(IF(VLOOKUP(Tabela4[[#This Row],[Designação]],BW:BX,2,0)="SIM",SUM(AV793:BC793)+(4*(SUM(BL793:BS793))),0),0)</f>
        <v>0</v>
      </c>
      <c r="AO793">
        <f>IFERROR(VLOOKUP(Tabela4[[#This Row],[Designação]],BW:BX,2,0),0)</f>
        <v>0</v>
      </c>
      <c r="AP793" t="str">
        <f>IF(Tabela4[[#This Row],[Designação]]=AQ793,"SIM","NÃO")</f>
        <v>SIM</v>
      </c>
      <c r="AQ793" s="38">
        <v>918049</v>
      </c>
      <c r="AR793">
        <v>67</v>
      </c>
      <c r="AS793">
        <v>62</v>
      </c>
      <c r="AT793">
        <v>60</v>
      </c>
      <c r="AU793">
        <v>65</v>
      </c>
      <c r="AV793">
        <v>67</v>
      </c>
      <c r="BD793">
        <v>321</v>
      </c>
      <c r="BF793" t="str">
        <f t="shared" si="404"/>
        <v>sim</v>
      </c>
      <c r="BG793" s="38">
        <v>918049</v>
      </c>
      <c r="BH793">
        <v>3</v>
      </c>
      <c r="BI793">
        <v>2</v>
      </c>
      <c r="BJ793">
        <v>2</v>
      </c>
      <c r="BK793">
        <v>3</v>
      </c>
      <c r="BL793">
        <v>2</v>
      </c>
      <c r="BT793">
        <v>12</v>
      </c>
    </row>
    <row r="794" spans="2:72" x14ac:dyDescent="0.25">
      <c r="B794" s="22">
        <v>9</v>
      </c>
      <c r="C794" s="23">
        <v>918051</v>
      </c>
      <c r="D794" s="24" t="s">
        <v>827</v>
      </c>
      <c r="E794" s="25">
        <f t="shared" si="374"/>
        <v>33</v>
      </c>
      <c r="F794" s="25">
        <f>Tabela4[[#This Row],[1º ano  LP]]</f>
        <v>33</v>
      </c>
      <c r="G794" s="27">
        <f t="shared" si="375"/>
        <v>2</v>
      </c>
      <c r="H794" s="27">
        <f>Tabela4[[#This Row],[1º ano - APLICADOR LP]]</f>
        <v>2</v>
      </c>
      <c r="I794" s="25">
        <f t="shared" si="376"/>
        <v>50</v>
      </c>
      <c r="J794" s="25">
        <f t="shared" si="377"/>
        <v>50</v>
      </c>
      <c r="K794" s="27">
        <f t="shared" si="378"/>
        <v>4</v>
      </c>
      <c r="L794" s="27">
        <f t="shared" si="379"/>
        <v>4</v>
      </c>
      <c r="M794" s="25">
        <f t="shared" si="380"/>
        <v>28</v>
      </c>
      <c r="N794" s="25">
        <f t="shared" si="381"/>
        <v>28</v>
      </c>
      <c r="O794" s="27">
        <f t="shared" si="382"/>
        <v>2</v>
      </c>
      <c r="P794" s="27">
        <f t="shared" si="383"/>
        <v>2</v>
      </c>
      <c r="Q794" s="25">
        <f t="shared" si="384"/>
        <v>26</v>
      </c>
      <c r="R794" s="25">
        <f t="shared" si="385"/>
        <v>26</v>
      </c>
      <c r="S794" s="25">
        <f t="shared" si="386"/>
        <v>34</v>
      </c>
      <c r="T794" s="25">
        <f t="shared" si="387"/>
        <v>34</v>
      </c>
      <c r="U794" s="25">
        <f t="shared" si="388"/>
        <v>0</v>
      </c>
      <c r="V794" s="25">
        <f t="shared" si="389"/>
        <v>0</v>
      </c>
      <c r="W794" s="25">
        <f t="shared" si="390"/>
        <v>0</v>
      </c>
      <c r="X794" s="25">
        <f t="shared" si="391"/>
        <v>0</v>
      </c>
      <c r="Y794" s="25">
        <f t="shared" si="392"/>
        <v>0</v>
      </c>
      <c r="Z794" s="25">
        <f t="shared" si="393"/>
        <v>0</v>
      </c>
      <c r="AA794" s="25">
        <f t="shared" si="394"/>
        <v>0</v>
      </c>
      <c r="AB794" s="25">
        <f t="shared" si="395"/>
        <v>0</v>
      </c>
      <c r="AC794" s="25">
        <f t="shared" si="396"/>
        <v>0</v>
      </c>
      <c r="AD794" s="25">
        <f t="shared" si="397"/>
        <v>0</v>
      </c>
      <c r="AE794" s="25">
        <f t="shared" si="398"/>
        <v>0</v>
      </c>
      <c r="AF794" s="27">
        <f t="shared" si="399"/>
        <v>0</v>
      </c>
      <c r="AG794" s="27">
        <f t="shared" si="400"/>
        <v>0</v>
      </c>
      <c r="AH794" s="27">
        <f t="shared" si="401"/>
        <v>0</v>
      </c>
      <c r="AI794" s="27">
        <f t="shared" si="402"/>
        <v>0</v>
      </c>
      <c r="AJ794" s="27">
        <f t="shared" si="403"/>
        <v>0</v>
      </c>
      <c r="AK794" s="26">
        <f>SUM(Tabela4[[#This Row],[1º ano  LP]:[Questionário Contextual Estudante]])</f>
        <v>358</v>
      </c>
      <c r="AM794">
        <f>IFERROR(IF(VLOOKUP(Tabela4[[#This Row],[Designação]],BW:BX,2,0)="SIM",SUM(AR794:AU794)+(4*(SUM(BH794:BK794))),0),0)</f>
        <v>0</v>
      </c>
      <c r="AN794">
        <f>IFERROR(IF(VLOOKUP(Tabela4[[#This Row],[Designação]],BW:BX,2,0)="SIM",SUM(AV794:BC794)+(4*(SUM(BL794:BS794))),0),0)</f>
        <v>0</v>
      </c>
      <c r="AO794">
        <f>IFERROR(VLOOKUP(Tabela4[[#This Row],[Designação]],BW:BX,2,0),0)</f>
        <v>0</v>
      </c>
      <c r="AP794" t="str">
        <f>IF(Tabela4[[#This Row],[Designação]]=AQ794,"SIM","NÃO")</f>
        <v>SIM</v>
      </c>
      <c r="AQ794" s="38">
        <v>918051</v>
      </c>
      <c r="AR794">
        <v>29</v>
      </c>
      <c r="AS794">
        <v>42</v>
      </c>
      <c r="AT794">
        <v>24</v>
      </c>
      <c r="AU794">
        <v>22</v>
      </c>
      <c r="AV794">
        <v>30</v>
      </c>
      <c r="BD794">
        <v>147</v>
      </c>
      <c r="BF794" t="str">
        <f t="shared" si="404"/>
        <v>sim</v>
      </c>
      <c r="BG794" s="38">
        <v>918051</v>
      </c>
      <c r="BH794">
        <v>1</v>
      </c>
      <c r="BI794">
        <v>2</v>
      </c>
      <c r="BJ794">
        <v>1</v>
      </c>
      <c r="BK794">
        <v>1</v>
      </c>
      <c r="BL794">
        <v>1</v>
      </c>
      <c r="BT794">
        <v>6</v>
      </c>
    </row>
    <row r="795" spans="2:72" x14ac:dyDescent="0.25">
      <c r="B795" s="22">
        <v>9</v>
      </c>
      <c r="C795" s="23">
        <v>918052</v>
      </c>
      <c r="D795" s="24" t="s">
        <v>828</v>
      </c>
      <c r="E795" s="25">
        <f t="shared" si="374"/>
        <v>138</v>
      </c>
      <c r="F795" s="25">
        <f>Tabela4[[#This Row],[1º ano  LP]]</f>
        <v>138</v>
      </c>
      <c r="G795" s="27">
        <f t="shared" si="375"/>
        <v>8</v>
      </c>
      <c r="H795" s="27">
        <f>Tabela4[[#This Row],[1º ano - APLICADOR LP]]</f>
        <v>8</v>
      </c>
      <c r="I795" s="25">
        <f t="shared" si="376"/>
        <v>164</v>
      </c>
      <c r="J795" s="25">
        <f t="shared" si="377"/>
        <v>164</v>
      </c>
      <c r="K795" s="27">
        <f t="shared" si="378"/>
        <v>10</v>
      </c>
      <c r="L795" s="27">
        <f t="shared" si="379"/>
        <v>10</v>
      </c>
      <c r="M795" s="25">
        <f t="shared" si="380"/>
        <v>108</v>
      </c>
      <c r="N795" s="25">
        <f t="shared" si="381"/>
        <v>108</v>
      </c>
      <c r="O795" s="27">
        <f t="shared" si="382"/>
        <v>6</v>
      </c>
      <c r="P795" s="27">
        <f t="shared" si="383"/>
        <v>6</v>
      </c>
      <c r="Q795" s="25">
        <f t="shared" si="384"/>
        <v>111</v>
      </c>
      <c r="R795" s="25">
        <f t="shared" si="385"/>
        <v>111</v>
      </c>
      <c r="S795" s="25">
        <f t="shared" si="386"/>
        <v>148</v>
      </c>
      <c r="T795" s="25">
        <f t="shared" si="387"/>
        <v>148</v>
      </c>
      <c r="U795" s="25">
        <f t="shared" si="388"/>
        <v>0</v>
      </c>
      <c r="V795" s="25">
        <f t="shared" si="389"/>
        <v>0</v>
      </c>
      <c r="W795" s="25">
        <f t="shared" si="390"/>
        <v>0</v>
      </c>
      <c r="X795" s="25">
        <f t="shared" si="391"/>
        <v>0</v>
      </c>
      <c r="Y795" s="25">
        <f t="shared" si="392"/>
        <v>0</v>
      </c>
      <c r="Z795" s="25">
        <f t="shared" si="393"/>
        <v>0</v>
      </c>
      <c r="AA795" s="25">
        <f t="shared" si="394"/>
        <v>0</v>
      </c>
      <c r="AB795" s="25">
        <f t="shared" si="395"/>
        <v>0</v>
      </c>
      <c r="AC795" s="25">
        <f t="shared" si="396"/>
        <v>0</v>
      </c>
      <c r="AD795" s="25">
        <f t="shared" si="397"/>
        <v>0</v>
      </c>
      <c r="AE795" s="25">
        <f t="shared" si="398"/>
        <v>0</v>
      </c>
      <c r="AF795" s="27">
        <f t="shared" si="399"/>
        <v>0</v>
      </c>
      <c r="AG795" s="27">
        <f t="shared" si="400"/>
        <v>0</v>
      </c>
      <c r="AH795" s="27">
        <f t="shared" si="401"/>
        <v>0</v>
      </c>
      <c r="AI795" s="27">
        <f t="shared" si="402"/>
        <v>0</v>
      </c>
      <c r="AJ795" s="27">
        <f t="shared" si="403"/>
        <v>0</v>
      </c>
      <c r="AK795" s="26">
        <f>SUM(Tabela4[[#This Row],[1º ano  LP]:[Questionário Contextual Estudante]])</f>
        <v>1386</v>
      </c>
      <c r="AM795">
        <f>IFERROR(IF(VLOOKUP(Tabela4[[#This Row],[Designação]],BW:BX,2,0)="SIM",SUM(AR795:AU795)+(4*(SUM(BH795:BK795))),0),0)</f>
        <v>0</v>
      </c>
      <c r="AN795">
        <f>IFERROR(IF(VLOOKUP(Tabela4[[#This Row],[Designação]],BW:BX,2,0)="SIM",SUM(AV795:BC795)+(4*(SUM(BL795:BS795))),0),0)</f>
        <v>0</v>
      </c>
      <c r="AO795">
        <f>IFERROR(VLOOKUP(Tabela4[[#This Row],[Designação]],BW:BX,2,0),0)</f>
        <v>0</v>
      </c>
      <c r="AP795" t="str">
        <f>IF(Tabela4[[#This Row],[Designação]]=AQ795,"SIM","NÃO")</f>
        <v>SIM</v>
      </c>
      <c r="AQ795" s="38">
        <v>918052</v>
      </c>
      <c r="AR795">
        <v>122</v>
      </c>
      <c r="AS795">
        <v>144</v>
      </c>
      <c r="AT795">
        <v>96</v>
      </c>
      <c r="AU795">
        <v>99</v>
      </c>
      <c r="AV795">
        <v>132</v>
      </c>
      <c r="BD795">
        <v>593</v>
      </c>
      <c r="BF795" t="str">
        <f t="shared" si="404"/>
        <v>sim</v>
      </c>
      <c r="BG795" s="38">
        <v>918052</v>
      </c>
      <c r="BH795">
        <v>4</v>
      </c>
      <c r="BI795">
        <v>5</v>
      </c>
      <c r="BJ795">
        <v>3</v>
      </c>
      <c r="BK795">
        <v>3</v>
      </c>
      <c r="BL795">
        <v>4</v>
      </c>
      <c r="BT795">
        <v>19</v>
      </c>
    </row>
    <row r="796" spans="2:72" x14ac:dyDescent="0.25">
      <c r="B796" s="22">
        <v>9</v>
      </c>
      <c r="C796" s="23">
        <v>918053</v>
      </c>
      <c r="D796" s="24" t="s">
        <v>829</v>
      </c>
      <c r="E796" s="25">
        <f t="shared" si="374"/>
        <v>65</v>
      </c>
      <c r="F796" s="25">
        <f>Tabela4[[#This Row],[1º ano  LP]]</f>
        <v>65</v>
      </c>
      <c r="G796" s="27">
        <f t="shared" si="375"/>
        <v>4</v>
      </c>
      <c r="H796" s="27">
        <f>Tabela4[[#This Row],[1º ano - APLICADOR LP]]</f>
        <v>4</v>
      </c>
      <c r="I796" s="25">
        <f t="shared" si="376"/>
        <v>64</v>
      </c>
      <c r="J796" s="25">
        <f t="shared" si="377"/>
        <v>64</v>
      </c>
      <c r="K796" s="27">
        <f t="shared" si="378"/>
        <v>4</v>
      </c>
      <c r="L796" s="27">
        <f t="shared" si="379"/>
        <v>4</v>
      </c>
      <c r="M796" s="25">
        <f t="shared" si="380"/>
        <v>97</v>
      </c>
      <c r="N796" s="25">
        <f t="shared" si="381"/>
        <v>97</v>
      </c>
      <c r="O796" s="27">
        <f t="shared" si="382"/>
        <v>6</v>
      </c>
      <c r="P796" s="27">
        <f t="shared" si="383"/>
        <v>6</v>
      </c>
      <c r="Q796" s="25">
        <f t="shared" si="384"/>
        <v>73</v>
      </c>
      <c r="R796" s="25">
        <f t="shared" si="385"/>
        <v>73</v>
      </c>
      <c r="S796" s="25">
        <f t="shared" si="386"/>
        <v>41</v>
      </c>
      <c r="T796" s="25">
        <f t="shared" si="387"/>
        <v>41</v>
      </c>
      <c r="U796" s="25">
        <f t="shared" si="388"/>
        <v>70</v>
      </c>
      <c r="V796" s="25">
        <f t="shared" si="389"/>
        <v>70</v>
      </c>
      <c r="W796" s="25">
        <f t="shared" si="390"/>
        <v>0</v>
      </c>
      <c r="X796" s="25">
        <f t="shared" si="391"/>
        <v>0</v>
      </c>
      <c r="Y796" s="25">
        <f t="shared" si="392"/>
        <v>0</v>
      </c>
      <c r="Z796" s="25">
        <f t="shared" si="393"/>
        <v>0</v>
      </c>
      <c r="AA796" s="25">
        <f t="shared" si="394"/>
        <v>0</v>
      </c>
      <c r="AB796" s="25">
        <f t="shared" si="395"/>
        <v>0</v>
      </c>
      <c r="AC796" s="25">
        <f t="shared" si="396"/>
        <v>0</v>
      </c>
      <c r="AD796" s="25">
        <f t="shared" si="397"/>
        <v>0</v>
      </c>
      <c r="AE796" s="25">
        <f t="shared" si="398"/>
        <v>0</v>
      </c>
      <c r="AF796" s="27">
        <f t="shared" si="399"/>
        <v>0</v>
      </c>
      <c r="AG796" s="27">
        <f t="shared" si="400"/>
        <v>0</v>
      </c>
      <c r="AH796" s="27">
        <f t="shared" si="401"/>
        <v>0</v>
      </c>
      <c r="AI796" s="27">
        <f t="shared" si="402"/>
        <v>0</v>
      </c>
      <c r="AJ796" s="27">
        <f t="shared" si="403"/>
        <v>0</v>
      </c>
      <c r="AK796" s="26">
        <f>SUM(Tabela4[[#This Row],[1º ano  LP]:[Questionário Contextual Estudante]])</f>
        <v>848</v>
      </c>
      <c r="AM796">
        <f>IFERROR(IF(VLOOKUP(Tabela4[[#This Row],[Designação]],BW:BX,2,0)="SIM",SUM(AR796:AU796)+(4*(SUM(BH796:BK796))),0),0)</f>
        <v>0</v>
      </c>
      <c r="AN796">
        <f>IFERROR(IF(VLOOKUP(Tabela4[[#This Row],[Designação]],BW:BX,2,0)="SIM",SUM(AV796:BC796)+(4*(SUM(BL796:BS796))),0),0)</f>
        <v>0</v>
      </c>
      <c r="AO796">
        <f>IFERROR(VLOOKUP(Tabela4[[#This Row],[Designação]],BW:BX,2,0),0)</f>
        <v>0</v>
      </c>
      <c r="AP796" t="str">
        <f>IF(Tabela4[[#This Row],[Designação]]=AQ796,"SIM","NÃO")</f>
        <v>SIM</v>
      </c>
      <c r="AQ796" s="38">
        <v>918053</v>
      </c>
      <c r="AR796">
        <v>57</v>
      </c>
      <c r="AS796">
        <v>56</v>
      </c>
      <c r="AT796">
        <v>85</v>
      </c>
      <c r="AU796">
        <v>65</v>
      </c>
      <c r="AV796">
        <v>37</v>
      </c>
      <c r="AW796">
        <v>62</v>
      </c>
      <c r="BD796">
        <v>362</v>
      </c>
      <c r="BF796" t="str">
        <f t="shared" si="404"/>
        <v>sim</v>
      </c>
      <c r="BG796" s="38">
        <v>918053</v>
      </c>
      <c r="BH796">
        <v>2</v>
      </c>
      <c r="BI796">
        <v>2</v>
      </c>
      <c r="BJ796">
        <v>3</v>
      </c>
      <c r="BK796">
        <v>2</v>
      </c>
      <c r="BL796">
        <v>1</v>
      </c>
      <c r="BM796">
        <v>2</v>
      </c>
      <c r="BT796">
        <v>12</v>
      </c>
    </row>
    <row r="797" spans="2:72" x14ac:dyDescent="0.25">
      <c r="B797" s="22">
        <v>9</v>
      </c>
      <c r="C797" s="23">
        <v>918054</v>
      </c>
      <c r="D797" s="24" t="s">
        <v>830</v>
      </c>
      <c r="E797" s="25">
        <f t="shared" si="374"/>
        <v>0</v>
      </c>
      <c r="F797" s="25">
        <f>Tabela4[[#This Row],[1º ano  LP]]</f>
        <v>0</v>
      </c>
      <c r="G797" s="27">
        <f t="shared" si="375"/>
        <v>0</v>
      </c>
      <c r="H797" s="27">
        <f>Tabela4[[#This Row],[1º ano - APLICADOR LP]]</f>
        <v>0</v>
      </c>
      <c r="I797" s="25">
        <f t="shared" si="376"/>
        <v>0</v>
      </c>
      <c r="J797" s="25">
        <f t="shared" si="377"/>
        <v>0</v>
      </c>
      <c r="K797" s="27">
        <f t="shared" si="378"/>
        <v>0</v>
      </c>
      <c r="L797" s="27">
        <f t="shared" si="379"/>
        <v>0</v>
      </c>
      <c r="M797" s="25">
        <f t="shared" si="380"/>
        <v>0</v>
      </c>
      <c r="N797" s="25">
        <f t="shared" si="381"/>
        <v>0</v>
      </c>
      <c r="O797" s="27">
        <f t="shared" si="382"/>
        <v>0</v>
      </c>
      <c r="P797" s="27">
        <f t="shared" si="383"/>
        <v>0</v>
      </c>
      <c r="Q797" s="25">
        <f t="shared" si="384"/>
        <v>0</v>
      </c>
      <c r="R797" s="25">
        <f t="shared" si="385"/>
        <v>0</v>
      </c>
      <c r="S797" s="25">
        <f t="shared" si="386"/>
        <v>0</v>
      </c>
      <c r="T797" s="25">
        <f t="shared" si="387"/>
        <v>0</v>
      </c>
      <c r="U797" s="25">
        <f t="shared" si="388"/>
        <v>184</v>
      </c>
      <c r="V797" s="25">
        <f t="shared" si="389"/>
        <v>184</v>
      </c>
      <c r="W797" s="25">
        <f t="shared" si="390"/>
        <v>198</v>
      </c>
      <c r="X797" s="25">
        <f t="shared" si="391"/>
        <v>198</v>
      </c>
      <c r="Y797" s="25">
        <f t="shared" si="392"/>
        <v>219</v>
      </c>
      <c r="Z797" s="25">
        <f t="shared" si="393"/>
        <v>219</v>
      </c>
      <c r="AA797" s="25">
        <f t="shared" si="394"/>
        <v>177</v>
      </c>
      <c r="AB797" s="25">
        <f t="shared" si="395"/>
        <v>177</v>
      </c>
      <c r="AC797" s="25">
        <f t="shared" si="396"/>
        <v>0</v>
      </c>
      <c r="AD797" s="25">
        <f t="shared" si="397"/>
        <v>0</v>
      </c>
      <c r="AE797" s="25">
        <f t="shared" si="398"/>
        <v>66</v>
      </c>
      <c r="AF797" s="27">
        <f t="shared" si="399"/>
        <v>66</v>
      </c>
      <c r="AG797" s="27">
        <f t="shared" si="400"/>
        <v>0</v>
      </c>
      <c r="AH797" s="27">
        <f t="shared" si="401"/>
        <v>0</v>
      </c>
      <c r="AI797" s="27">
        <f t="shared" si="402"/>
        <v>0</v>
      </c>
      <c r="AJ797" s="27">
        <f t="shared" si="403"/>
        <v>0</v>
      </c>
      <c r="AK797" s="26">
        <f>SUM(Tabela4[[#This Row],[1º ano  LP]:[Questionário Contextual Estudante]])</f>
        <v>1688</v>
      </c>
      <c r="AM797">
        <f>IFERROR(IF(VLOOKUP(Tabela4[[#This Row],[Designação]],BW:BX,2,0)="SIM",SUM(AR797:AU797)+(4*(SUM(BH797:BK797))),0),0)</f>
        <v>0</v>
      </c>
      <c r="AN797">
        <f>IFERROR(IF(VLOOKUP(Tabela4[[#This Row],[Designação]],BW:BX,2,0)="SIM",SUM(AV797:BC797)+(4*(SUM(BL797:BS797))),0),0)</f>
        <v>0</v>
      </c>
      <c r="AO797">
        <f>IFERROR(VLOOKUP(Tabela4[[#This Row],[Designação]],BW:BX,2,0),0)</f>
        <v>0</v>
      </c>
      <c r="AP797" t="str">
        <f>IF(Tabela4[[#This Row],[Designação]]=AQ797,"SIM","NÃO")</f>
        <v>SIM</v>
      </c>
      <c r="AQ797" s="38">
        <v>918054</v>
      </c>
      <c r="AW797">
        <v>164</v>
      </c>
      <c r="AX797">
        <v>178</v>
      </c>
      <c r="AY797">
        <v>199</v>
      </c>
      <c r="AZ797">
        <v>161</v>
      </c>
      <c r="BB797">
        <v>58</v>
      </c>
      <c r="BD797">
        <v>760</v>
      </c>
      <c r="BF797" t="str">
        <f t="shared" si="404"/>
        <v>sim</v>
      </c>
      <c r="BG797" s="38">
        <v>918054</v>
      </c>
      <c r="BM797">
        <v>5</v>
      </c>
      <c r="BN797">
        <v>5</v>
      </c>
      <c r="BO797">
        <v>5</v>
      </c>
      <c r="BP797">
        <v>4</v>
      </c>
      <c r="BR797">
        <v>2</v>
      </c>
      <c r="BT797">
        <v>21</v>
      </c>
    </row>
    <row r="798" spans="2:72" x14ac:dyDescent="0.25">
      <c r="B798" s="22">
        <v>9</v>
      </c>
      <c r="C798" s="23">
        <v>918055</v>
      </c>
      <c r="D798" s="24" t="s">
        <v>831</v>
      </c>
      <c r="E798" s="25">
        <f t="shared" si="374"/>
        <v>56</v>
      </c>
      <c r="F798" s="25">
        <f>Tabela4[[#This Row],[1º ano  LP]]</f>
        <v>56</v>
      </c>
      <c r="G798" s="27">
        <f t="shared" si="375"/>
        <v>4</v>
      </c>
      <c r="H798" s="27">
        <f>Tabela4[[#This Row],[1º ano - APLICADOR LP]]</f>
        <v>4</v>
      </c>
      <c r="I798" s="25">
        <f t="shared" si="376"/>
        <v>62</v>
      </c>
      <c r="J798" s="25">
        <f t="shared" si="377"/>
        <v>62</v>
      </c>
      <c r="K798" s="27">
        <f t="shared" si="378"/>
        <v>4</v>
      </c>
      <c r="L798" s="27">
        <f t="shared" si="379"/>
        <v>4</v>
      </c>
      <c r="M798" s="25">
        <f t="shared" si="380"/>
        <v>63</v>
      </c>
      <c r="N798" s="25">
        <f t="shared" si="381"/>
        <v>63</v>
      </c>
      <c r="O798" s="27">
        <f t="shared" si="382"/>
        <v>4</v>
      </c>
      <c r="P798" s="27">
        <f t="shared" si="383"/>
        <v>4</v>
      </c>
      <c r="Q798" s="25">
        <f t="shared" si="384"/>
        <v>64</v>
      </c>
      <c r="R798" s="25">
        <f t="shared" si="385"/>
        <v>64</v>
      </c>
      <c r="S798" s="25">
        <f t="shared" si="386"/>
        <v>71</v>
      </c>
      <c r="T798" s="25">
        <f t="shared" si="387"/>
        <v>71</v>
      </c>
      <c r="U798" s="25">
        <f t="shared" si="388"/>
        <v>0</v>
      </c>
      <c r="V798" s="25">
        <f t="shared" si="389"/>
        <v>0</v>
      </c>
      <c r="W798" s="25">
        <f t="shared" si="390"/>
        <v>0</v>
      </c>
      <c r="X798" s="25">
        <f t="shared" si="391"/>
        <v>0</v>
      </c>
      <c r="Y798" s="25">
        <f t="shared" si="392"/>
        <v>0</v>
      </c>
      <c r="Z798" s="25">
        <f t="shared" si="393"/>
        <v>0</v>
      </c>
      <c r="AA798" s="25">
        <f t="shared" si="394"/>
        <v>0</v>
      </c>
      <c r="AB798" s="25">
        <f t="shared" si="395"/>
        <v>0</v>
      </c>
      <c r="AC798" s="25">
        <f t="shared" si="396"/>
        <v>0</v>
      </c>
      <c r="AD798" s="25">
        <f t="shared" si="397"/>
        <v>0</v>
      </c>
      <c r="AE798" s="25">
        <f t="shared" si="398"/>
        <v>0</v>
      </c>
      <c r="AF798" s="27">
        <f t="shared" si="399"/>
        <v>0</v>
      </c>
      <c r="AG798" s="27">
        <f t="shared" si="400"/>
        <v>0</v>
      </c>
      <c r="AH798" s="27">
        <f t="shared" si="401"/>
        <v>0</v>
      </c>
      <c r="AI798" s="27">
        <f t="shared" si="402"/>
        <v>245</v>
      </c>
      <c r="AJ798" s="27">
        <f t="shared" si="403"/>
        <v>71</v>
      </c>
      <c r="AK798" s="26">
        <f>SUM(Tabela4[[#This Row],[1º ano  LP]:[Questionário Contextual Estudante]])</f>
        <v>972</v>
      </c>
      <c r="AM798">
        <f>IFERROR(IF(VLOOKUP(Tabela4[[#This Row],[Designação]],BW:BX,2,0)="SIM",SUM(AR798:AU798)+(4*(SUM(BH798:BK798))),0),0)</f>
        <v>245</v>
      </c>
      <c r="AN798">
        <f>IFERROR(IF(VLOOKUP(Tabela4[[#This Row],[Designação]],BW:BX,2,0)="SIM",SUM(AV798:BC798)+(4*(SUM(BL798:BS798))),0),0)</f>
        <v>71</v>
      </c>
      <c r="AO798" t="str">
        <f>IFERROR(VLOOKUP(Tabela4[[#This Row],[Designação]],BW:BX,2,0),0)</f>
        <v>SIM</v>
      </c>
      <c r="AP798" t="str">
        <f>IF(Tabela4[[#This Row],[Designação]]=AQ798,"SIM","NÃO")</f>
        <v>SIM</v>
      </c>
      <c r="AQ798" s="38">
        <v>918055</v>
      </c>
      <c r="AR798">
        <v>48</v>
      </c>
      <c r="AS798">
        <v>54</v>
      </c>
      <c r="AT798">
        <v>55</v>
      </c>
      <c r="AU798">
        <v>56</v>
      </c>
      <c r="AV798">
        <v>63</v>
      </c>
      <c r="BD798">
        <v>276</v>
      </c>
      <c r="BF798" t="str">
        <f t="shared" si="404"/>
        <v>sim</v>
      </c>
      <c r="BG798" s="38">
        <v>918055</v>
      </c>
      <c r="BH798">
        <v>2</v>
      </c>
      <c r="BI798">
        <v>2</v>
      </c>
      <c r="BJ798">
        <v>2</v>
      </c>
      <c r="BK798">
        <v>2</v>
      </c>
      <c r="BL798">
        <v>2</v>
      </c>
      <c r="BT798">
        <v>10</v>
      </c>
    </row>
    <row r="799" spans="2:72" x14ac:dyDescent="0.25">
      <c r="B799" s="22">
        <v>9</v>
      </c>
      <c r="C799" s="23">
        <v>918056</v>
      </c>
      <c r="D799" s="24" t="s">
        <v>832</v>
      </c>
      <c r="E799" s="25">
        <f t="shared" si="374"/>
        <v>129</v>
      </c>
      <c r="F799" s="25">
        <f>Tabela4[[#This Row],[1º ano  LP]]</f>
        <v>129</v>
      </c>
      <c r="G799" s="27">
        <f t="shared" si="375"/>
        <v>8</v>
      </c>
      <c r="H799" s="27">
        <f>Tabela4[[#This Row],[1º ano - APLICADOR LP]]</f>
        <v>8</v>
      </c>
      <c r="I799" s="25">
        <f t="shared" si="376"/>
        <v>106</v>
      </c>
      <c r="J799" s="25">
        <f t="shared" si="377"/>
        <v>106</v>
      </c>
      <c r="K799" s="27">
        <f t="shared" si="378"/>
        <v>6</v>
      </c>
      <c r="L799" s="27">
        <f t="shared" si="379"/>
        <v>6</v>
      </c>
      <c r="M799" s="25">
        <f t="shared" si="380"/>
        <v>169</v>
      </c>
      <c r="N799" s="25">
        <f t="shared" si="381"/>
        <v>169</v>
      </c>
      <c r="O799" s="27">
        <f t="shared" si="382"/>
        <v>10</v>
      </c>
      <c r="P799" s="27">
        <f t="shared" si="383"/>
        <v>10</v>
      </c>
      <c r="Q799" s="25">
        <f t="shared" si="384"/>
        <v>150</v>
      </c>
      <c r="R799" s="25">
        <f t="shared" si="385"/>
        <v>150</v>
      </c>
      <c r="S799" s="25">
        <f t="shared" si="386"/>
        <v>155</v>
      </c>
      <c r="T799" s="25">
        <f t="shared" si="387"/>
        <v>155</v>
      </c>
      <c r="U799" s="25">
        <f t="shared" si="388"/>
        <v>78</v>
      </c>
      <c r="V799" s="25">
        <f t="shared" si="389"/>
        <v>78</v>
      </c>
      <c r="W799" s="25">
        <f t="shared" si="390"/>
        <v>0</v>
      </c>
      <c r="X799" s="25">
        <f t="shared" si="391"/>
        <v>0</v>
      </c>
      <c r="Y799" s="25">
        <f t="shared" si="392"/>
        <v>0</v>
      </c>
      <c r="Z799" s="25">
        <f t="shared" si="393"/>
        <v>0</v>
      </c>
      <c r="AA799" s="25">
        <f t="shared" si="394"/>
        <v>0</v>
      </c>
      <c r="AB799" s="25">
        <f t="shared" si="395"/>
        <v>0</v>
      </c>
      <c r="AC799" s="25">
        <f t="shared" si="396"/>
        <v>0</v>
      </c>
      <c r="AD799" s="25">
        <f t="shared" si="397"/>
        <v>0</v>
      </c>
      <c r="AE799" s="25">
        <f t="shared" si="398"/>
        <v>0</v>
      </c>
      <c r="AF799" s="27">
        <f t="shared" si="399"/>
        <v>0</v>
      </c>
      <c r="AG799" s="27">
        <f t="shared" si="400"/>
        <v>0</v>
      </c>
      <c r="AH799" s="27">
        <f t="shared" si="401"/>
        <v>0</v>
      </c>
      <c r="AI799" s="27">
        <f t="shared" si="402"/>
        <v>0</v>
      </c>
      <c r="AJ799" s="27">
        <f t="shared" si="403"/>
        <v>0</v>
      </c>
      <c r="AK799" s="26">
        <f>SUM(Tabela4[[#This Row],[1º ano  LP]:[Questionário Contextual Estudante]])</f>
        <v>1622</v>
      </c>
      <c r="AM799">
        <f>IFERROR(IF(VLOOKUP(Tabela4[[#This Row],[Designação]],BW:BX,2,0)="SIM",SUM(AR799:AU799)+(4*(SUM(BH799:BK799))),0),0)</f>
        <v>0</v>
      </c>
      <c r="AN799">
        <f>IFERROR(IF(VLOOKUP(Tabela4[[#This Row],[Designação]],BW:BX,2,0)="SIM",SUM(AV799:BC799)+(4*(SUM(BL799:BS799))),0),0)</f>
        <v>0</v>
      </c>
      <c r="AO799">
        <f>IFERROR(VLOOKUP(Tabela4[[#This Row],[Designação]],BW:BX,2,0),0)</f>
        <v>0</v>
      </c>
      <c r="AP799" t="str">
        <f>IF(Tabela4[[#This Row],[Designação]]=AQ799,"SIM","NÃO")</f>
        <v>SIM</v>
      </c>
      <c r="AQ799" s="38">
        <v>918056</v>
      </c>
      <c r="AR799">
        <v>113</v>
      </c>
      <c r="AS799">
        <v>94</v>
      </c>
      <c r="AT799">
        <v>149</v>
      </c>
      <c r="AU799">
        <v>134</v>
      </c>
      <c r="AV799">
        <v>139</v>
      </c>
      <c r="AW799">
        <v>70</v>
      </c>
      <c r="BD799">
        <v>699</v>
      </c>
      <c r="BF799" t="str">
        <f t="shared" si="404"/>
        <v>sim</v>
      </c>
      <c r="BG799" s="38">
        <v>918056</v>
      </c>
      <c r="BH799">
        <v>4</v>
      </c>
      <c r="BI799">
        <v>3</v>
      </c>
      <c r="BJ799">
        <v>5</v>
      </c>
      <c r="BK799">
        <v>4</v>
      </c>
      <c r="BL799">
        <v>4</v>
      </c>
      <c r="BM799">
        <v>2</v>
      </c>
      <c r="BT799">
        <v>22</v>
      </c>
    </row>
    <row r="800" spans="2:72" x14ac:dyDescent="0.25">
      <c r="B800" s="22">
        <v>9</v>
      </c>
      <c r="C800" s="23">
        <v>918057</v>
      </c>
      <c r="D800" s="24" t="s">
        <v>833</v>
      </c>
      <c r="E800" s="25">
        <f t="shared" si="374"/>
        <v>92</v>
      </c>
      <c r="F800" s="25">
        <f>Tabela4[[#This Row],[1º ano  LP]]</f>
        <v>92</v>
      </c>
      <c r="G800" s="27">
        <f t="shared" si="375"/>
        <v>6</v>
      </c>
      <c r="H800" s="27">
        <f>Tabela4[[#This Row],[1º ano - APLICADOR LP]]</f>
        <v>6</v>
      </c>
      <c r="I800" s="25">
        <f t="shared" si="376"/>
        <v>98</v>
      </c>
      <c r="J800" s="25">
        <f t="shared" si="377"/>
        <v>98</v>
      </c>
      <c r="K800" s="27">
        <f t="shared" si="378"/>
        <v>6</v>
      </c>
      <c r="L800" s="27">
        <f t="shared" si="379"/>
        <v>6</v>
      </c>
      <c r="M800" s="25">
        <f t="shared" si="380"/>
        <v>111</v>
      </c>
      <c r="N800" s="25">
        <f t="shared" si="381"/>
        <v>111</v>
      </c>
      <c r="O800" s="27">
        <f t="shared" si="382"/>
        <v>6</v>
      </c>
      <c r="P800" s="27">
        <f t="shared" si="383"/>
        <v>6</v>
      </c>
      <c r="Q800" s="25">
        <f t="shared" si="384"/>
        <v>74</v>
      </c>
      <c r="R800" s="25">
        <f t="shared" si="385"/>
        <v>74</v>
      </c>
      <c r="S800" s="25">
        <f t="shared" si="386"/>
        <v>111</v>
      </c>
      <c r="T800" s="25">
        <f t="shared" si="387"/>
        <v>111</v>
      </c>
      <c r="U800" s="25">
        <f t="shared" si="388"/>
        <v>0</v>
      </c>
      <c r="V800" s="25">
        <f t="shared" si="389"/>
        <v>0</v>
      </c>
      <c r="W800" s="25">
        <f t="shared" si="390"/>
        <v>0</v>
      </c>
      <c r="X800" s="25">
        <f t="shared" si="391"/>
        <v>0</v>
      </c>
      <c r="Y800" s="25">
        <f t="shared" si="392"/>
        <v>0</v>
      </c>
      <c r="Z800" s="25">
        <f t="shared" si="393"/>
        <v>0</v>
      </c>
      <c r="AA800" s="25">
        <f t="shared" si="394"/>
        <v>0</v>
      </c>
      <c r="AB800" s="25">
        <f t="shared" si="395"/>
        <v>0</v>
      </c>
      <c r="AC800" s="25">
        <f t="shared" si="396"/>
        <v>0</v>
      </c>
      <c r="AD800" s="25">
        <f t="shared" si="397"/>
        <v>0</v>
      </c>
      <c r="AE800" s="25">
        <f t="shared" si="398"/>
        <v>0</v>
      </c>
      <c r="AF800" s="27">
        <f t="shared" si="399"/>
        <v>0</v>
      </c>
      <c r="AG800" s="27">
        <f t="shared" si="400"/>
        <v>0</v>
      </c>
      <c r="AH800" s="27">
        <f t="shared" si="401"/>
        <v>0</v>
      </c>
      <c r="AI800" s="27">
        <f t="shared" si="402"/>
        <v>0</v>
      </c>
      <c r="AJ800" s="27">
        <f t="shared" si="403"/>
        <v>0</v>
      </c>
      <c r="AK800" s="26">
        <f>SUM(Tabela4[[#This Row],[1º ano  LP]:[Questionário Contextual Estudante]])</f>
        <v>1008</v>
      </c>
      <c r="AM800">
        <f>IFERROR(IF(VLOOKUP(Tabela4[[#This Row],[Designação]],BW:BX,2,0)="SIM",SUM(AR800:AU800)+(4*(SUM(BH800:BK800))),0),0)</f>
        <v>0</v>
      </c>
      <c r="AN800">
        <f>IFERROR(IF(VLOOKUP(Tabela4[[#This Row],[Designação]],BW:BX,2,0)="SIM",SUM(AV800:BC800)+(4*(SUM(BL800:BS800))),0),0)</f>
        <v>0</v>
      </c>
      <c r="AO800">
        <f>IFERROR(VLOOKUP(Tabela4[[#This Row],[Designação]],BW:BX,2,0),0)</f>
        <v>0</v>
      </c>
      <c r="AP800" t="str">
        <f>IF(Tabela4[[#This Row],[Designação]]=AQ800,"SIM","NÃO")</f>
        <v>SIM</v>
      </c>
      <c r="AQ800" s="38">
        <v>918057</v>
      </c>
      <c r="AR800">
        <v>80</v>
      </c>
      <c r="AS800">
        <v>86</v>
      </c>
      <c r="AT800">
        <v>99</v>
      </c>
      <c r="AU800">
        <v>66</v>
      </c>
      <c r="AV800">
        <v>99</v>
      </c>
      <c r="BD800">
        <v>430</v>
      </c>
      <c r="BF800" t="str">
        <f t="shared" si="404"/>
        <v>sim</v>
      </c>
      <c r="BG800" s="38">
        <v>918057</v>
      </c>
      <c r="BH800">
        <v>3</v>
      </c>
      <c r="BI800">
        <v>3</v>
      </c>
      <c r="BJ800">
        <v>3</v>
      </c>
      <c r="BK800">
        <v>2</v>
      </c>
      <c r="BL800">
        <v>3</v>
      </c>
      <c r="BT800">
        <v>14</v>
      </c>
    </row>
    <row r="801" spans="2:72" x14ac:dyDescent="0.25">
      <c r="B801" s="22">
        <v>9</v>
      </c>
      <c r="C801" s="23">
        <v>918058</v>
      </c>
      <c r="D801" s="24" t="s">
        <v>834</v>
      </c>
      <c r="E801" s="25">
        <f t="shared" si="374"/>
        <v>145</v>
      </c>
      <c r="F801" s="25">
        <f>Tabela4[[#This Row],[1º ano  LP]]</f>
        <v>145</v>
      </c>
      <c r="G801" s="27">
        <f t="shared" si="375"/>
        <v>10</v>
      </c>
      <c r="H801" s="27">
        <f>Tabela4[[#This Row],[1º ano - APLICADOR LP]]</f>
        <v>10</v>
      </c>
      <c r="I801" s="25">
        <f t="shared" si="376"/>
        <v>130</v>
      </c>
      <c r="J801" s="25">
        <f t="shared" si="377"/>
        <v>130</v>
      </c>
      <c r="K801" s="27">
        <f t="shared" si="378"/>
        <v>8</v>
      </c>
      <c r="L801" s="27">
        <f t="shared" si="379"/>
        <v>8</v>
      </c>
      <c r="M801" s="25">
        <f t="shared" si="380"/>
        <v>163</v>
      </c>
      <c r="N801" s="25">
        <f t="shared" si="381"/>
        <v>163</v>
      </c>
      <c r="O801" s="27">
        <f t="shared" si="382"/>
        <v>10</v>
      </c>
      <c r="P801" s="27">
        <f t="shared" si="383"/>
        <v>10</v>
      </c>
      <c r="Q801" s="25">
        <f t="shared" si="384"/>
        <v>137</v>
      </c>
      <c r="R801" s="25">
        <f t="shared" si="385"/>
        <v>137</v>
      </c>
      <c r="S801" s="25">
        <f t="shared" si="386"/>
        <v>112</v>
      </c>
      <c r="T801" s="25">
        <f t="shared" si="387"/>
        <v>112</v>
      </c>
      <c r="U801" s="25">
        <f t="shared" si="388"/>
        <v>71</v>
      </c>
      <c r="V801" s="25">
        <f t="shared" si="389"/>
        <v>71</v>
      </c>
      <c r="W801" s="25">
        <f t="shared" si="390"/>
        <v>0</v>
      </c>
      <c r="X801" s="25">
        <f t="shared" si="391"/>
        <v>0</v>
      </c>
      <c r="Y801" s="25">
        <f t="shared" si="392"/>
        <v>0</v>
      </c>
      <c r="Z801" s="25">
        <f t="shared" si="393"/>
        <v>0</v>
      </c>
      <c r="AA801" s="25">
        <f t="shared" si="394"/>
        <v>0</v>
      </c>
      <c r="AB801" s="25">
        <f t="shared" si="395"/>
        <v>0</v>
      </c>
      <c r="AC801" s="25">
        <f t="shared" si="396"/>
        <v>0</v>
      </c>
      <c r="AD801" s="25">
        <f t="shared" si="397"/>
        <v>0</v>
      </c>
      <c r="AE801" s="25">
        <f t="shared" si="398"/>
        <v>0</v>
      </c>
      <c r="AF801" s="27">
        <f t="shared" si="399"/>
        <v>0</v>
      </c>
      <c r="AG801" s="27">
        <f t="shared" si="400"/>
        <v>0</v>
      </c>
      <c r="AH801" s="27">
        <f t="shared" si="401"/>
        <v>0</v>
      </c>
      <c r="AI801" s="27">
        <f t="shared" si="402"/>
        <v>575</v>
      </c>
      <c r="AJ801" s="27">
        <f t="shared" si="403"/>
        <v>183</v>
      </c>
      <c r="AK801" s="26">
        <f>SUM(Tabela4[[#This Row],[1º ano  LP]:[Questionário Contextual Estudante]])</f>
        <v>2330</v>
      </c>
      <c r="AM801">
        <f>IFERROR(IF(VLOOKUP(Tabela4[[#This Row],[Designação]],BW:BX,2,0)="SIM",SUM(AR801:AU801)+(4*(SUM(BH801:BK801))),0),0)</f>
        <v>575</v>
      </c>
      <c r="AN801">
        <f>IFERROR(IF(VLOOKUP(Tabela4[[#This Row],[Designação]],BW:BX,2,0)="SIM",SUM(AV801:BC801)+(4*(SUM(BL801:BS801))),0),0)</f>
        <v>183</v>
      </c>
      <c r="AO801" t="str">
        <f>IFERROR(VLOOKUP(Tabela4[[#This Row],[Designação]],BW:BX,2,0),0)</f>
        <v>SIM</v>
      </c>
      <c r="AP801" t="str">
        <f>IF(Tabela4[[#This Row],[Designação]]=AQ801,"SIM","NÃO")</f>
        <v>SIM</v>
      </c>
      <c r="AQ801" s="38">
        <v>918058</v>
      </c>
      <c r="AR801">
        <v>125</v>
      </c>
      <c r="AS801">
        <v>114</v>
      </c>
      <c r="AT801">
        <v>143</v>
      </c>
      <c r="AU801">
        <v>121</v>
      </c>
      <c r="AV801">
        <v>100</v>
      </c>
      <c r="AW801">
        <v>63</v>
      </c>
      <c r="BD801">
        <v>666</v>
      </c>
      <c r="BF801" t="str">
        <f t="shared" si="404"/>
        <v>sim</v>
      </c>
      <c r="BG801" s="38">
        <v>918058</v>
      </c>
      <c r="BH801">
        <v>5</v>
      </c>
      <c r="BI801">
        <v>4</v>
      </c>
      <c r="BJ801">
        <v>5</v>
      </c>
      <c r="BK801">
        <v>4</v>
      </c>
      <c r="BL801">
        <v>3</v>
      </c>
      <c r="BM801">
        <v>2</v>
      </c>
      <c r="BT801">
        <v>23</v>
      </c>
    </row>
    <row r="802" spans="2:72" x14ac:dyDescent="0.25">
      <c r="B802" s="22">
        <v>9</v>
      </c>
      <c r="C802" s="23">
        <v>918059</v>
      </c>
      <c r="D802" s="24" t="s">
        <v>835</v>
      </c>
      <c r="E802" s="25">
        <f t="shared" si="374"/>
        <v>54</v>
      </c>
      <c r="F802" s="25">
        <f>Tabela4[[#This Row],[1º ano  LP]]</f>
        <v>54</v>
      </c>
      <c r="G802" s="27">
        <f t="shared" si="375"/>
        <v>4</v>
      </c>
      <c r="H802" s="27">
        <f>Tabela4[[#This Row],[1º ano - APLICADOR LP]]</f>
        <v>4</v>
      </c>
      <c r="I802" s="25">
        <f t="shared" si="376"/>
        <v>64</v>
      </c>
      <c r="J802" s="25">
        <f t="shared" si="377"/>
        <v>64</v>
      </c>
      <c r="K802" s="27">
        <f t="shared" si="378"/>
        <v>4</v>
      </c>
      <c r="L802" s="27">
        <f t="shared" si="379"/>
        <v>4</v>
      </c>
      <c r="M802" s="25">
        <f t="shared" si="380"/>
        <v>85</v>
      </c>
      <c r="N802" s="25">
        <f t="shared" si="381"/>
        <v>85</v>
      </c>
      <c r="O802" s="27">
        <f t="shared" si="382"/>
        <v>6</v>
      </c>
      <c r="P802" s="27">
        <f t="shared" si="383"/>
        <v>6</v>
      </c>
      <c r="Q802" s="25">
        <f t="shared" si="384"/>
        <v>65</v>
      </c>
      <c r="R802" s="25">
        <f t="shared" si="385"/>
        <v>65</v>
      </c>
      <c r="S802" s="25">
        <f t="shared" si="386"/>
        <v>73</v>
      </c>
      <c r="T802" s="25">
        <f t="shared" si="387"/>
        <v>73</v>
      </c>
      <c r="U802" s="25">
        <f t="shared" si="388"/>
        <v>60</v>
      </c>
      <c r="V802" s="25">
        <f t="shared" si="389"/>
        <v>60</v>
      </c>
      <c r="W802" s="25">
        <f t="shared" si="390"/>
        <v>0</v>
      </c>
      <c r="X802" s="25">
        <f t="shared" si="391"/>
        <v>0</v>
      </c>
      <c r="Y802" s="25">
        <f t="shared" si="392"/>
        <v>0</v>
      </c>
      <c r="Z802" s="25">
        <f t="shared" si="393"/>
        <v>0</v>
      </c>
      <c r="AA802" s="25">
        <f t="shared" si="394"/>
        <v>0</v>
      </c>
      <c r="AB802" s="25">
        <f t="shared" si="395"/>
        <v>0</v>
      </c>
      <c r="AC802" s="25">
        <f t="shared" si="396"/>
        <v>0</v>
      </c>
      <c r="AD802" s="25">
        <f t="shared" si="397"/>
        <v>0</v>
      </c>
      <c r="AE802" s="25">
        <f t="shared" si="398"/>
        <v>0</v>
      </c>
      <c r="AF802" s="27">
        <f t="shared" si="399"/>
        <v>0</v>
      </c>
      <c r="AG802" s="27">
        <f t="shared" si="400"/>
        <v>0</v>
      </c>
      <c r="AH802" s="27">
        <f t="shared" si="401"/>
        <v>0</v>
      </c>
      <c r="AI802" s="27">
        <f t="shared" si="402"/>
        <v>0</v>
      </c>
      <c r="AJ802" s="27">
        <f t="shared" si="403"/>
        <v>0</v>
      </c>
      <c r="AK802" s="26">
        <f>SUM(Tabela4[[#This Row],[1º ano  LP]:[Questionário Contextual Estudante]])</f>
        <v>830</v>
      </c>
      <c r="AM802">
        <f>IFERROR(IF(VLOOKUP(Tabela4[[#This Row],[Designação]],BW:BX,2,0)="SIM",SUM(AR802:AU802)+(4*(SUM(BH802:BK802))),0),0)</f>
        <v>0</v>
      </c>
      <c r="AN802">
        <f>IFERROR(IF(VLOOKUP(Tabela4[[#This Row],[Designação]],BW:BX,2,0)="SIM",SUM(AV802:BC802)+(4*(SUM(BL802:BS802))),0),0)</f>
        <v>0</v>
      </c>
      <c r="AO802">
        <f>IFERROR(VLOOKUP(Tabela4[[#This Row],[Designação]],BW:BX,2,0),0)</f>
        <v>0</v>
      </c>
      <c r="AP802" t="str">
        <f>IF(Tabela4[[#This Row],[Designação]]=AQ802,"SIM","NÃO")</f>
        <v>SIM</v>
      </c>
      <c r="AQ802" s="38">
        <v>918059</v>
      </c>
      <c r="AR802">
        <v>46</v>
      </c>
      <c r="AS802">
        <v>56</v>
      </c>
      <c r="AT802">
        <v>73</v>
      </c>
      <c r="AU802">
        <v>57</v>
      </c>
      <c r="AV802">
        <v>65</v>
      </c>
      <c r="AW802">
        <v>52</v>
      </c>
      <c r="BD802">
        <v>349</v>
      </c>
      <c r="BF802" t="str">
        <f t="shared" si="404"/>
        <v>sim</v>
      </c>
      <c r="BG802" s="38">
        <v>918059</v>
      </c>
      <c r="BH802">
        <v>2</v>
      </c>
      <c r="BI802">
        <v>2</v>
      </c>
      <c r="BJ802">
        <v>3</v>
      </c>
      <c r="BK802">
        <v>2</v>
      </c>
      <c r="BL802">
        <v>2</v>
      </c>
      <c r="BM802">
        <v>2</v>
      </c>
      <c r="BT802">
        <v>13</v>
      </c>
    </row>
    <row r="803" spans="2:72" x14ac:dyDescent="0.25">
      <c r="B803" s="22">
        <v>9</v>
      </c>
      <c r="C803" s="23">
        <v>918060</v>
      </c>
      <c r="D803" s="24" t="s">
        <v>836</v>
      </c>
      <c r="E803" s="25">
        <f t="shared" si="374"/>
        <v>67</v>
      </c>
      <c r="F803" s="25">
        <f>Tabela4[[#This Row],[1º ano  LP]]</f>
        <v>67</v>
      </c>
      <c r="G803" s="27">
        <f t="shared" si="375"/>
        <v>4</v>
      </c>
      <c r="H803" s="27">
        <f>Tabela4[[#This Row],[1º ano - APLICADOR LP]]</f>
        <v>4</v>
      </c>
      <c r="I803" s="25">
        <f t="shared" si="376"/>
        <v>72</v>
      </c>
      <c r="J803" s="25">
        <f t="shared" si="377"/>
        <v>72</v>
      </c>
      <c r="K803" s="27">
        <f t="shared" si="378"/>
        <v>4</v>
      </c>
      <c r="L803" s="27">
        <f t="shared" si="379"/>
        <v>4</v>
      </c>
      <c r="M803" s="25">
        <f t="shared" si="380"/>
        <v>67</v>
      </c>
      <c r="N803" s="25">
        <f t="shared" si="381"/>
        <v>67</v>
      </c>
      <c r="O803" s="27">
        <f t="shared" si="382"/>
        <v>4</v>
      </c>
      <c r="P803" s="27">
        <f t="shared" si="383"/>
        <v>4</v>
      </c>
      <c r="Q803" s="25">
        <f t="shared" si="384"/>
        <v>69</v>
      </c>
      <c r="R803" s="25">
        <f t="shared" si="385"/>
        <v>69</v>
      </c>
      <c r="S803" s="25">
        <f t="shared" si="386"/>
        <v>72</v>
      </c>
      <c r="T803" s="25">
        <f t="shared" si="387"/>
        <v>72</v>
      </c>
      <c r="U803" s="25">
        <f t="shared" si="388"/>
        <v>0</v>
      </c>
      <c r="V803" s="25">
        <f t="shared" si="389"/>
        <v>0</v>
      </c>
      <c r="W803" s="25">
        <f t="shared" si="390"/>
        <v>0</v>
      </c>
      <c r="X803" s="25">
        <f t="shared" si="391"/>
        <v>0</v>
      </c>
      <c r="Y803" s="25">
        <f t="shared" si="392"/>
        <v>0</v>
      </c>
      <c r="Z803" s="25">
        <f t="shared" si="393"/>
        <v>0</v>
      </c>
      <c r="AA803" s="25">
        <f t="shared" si="394"/>
        <v>0</v>
      </c>
      <c r="AB803" s="25">
        <f t="shared" si="395"/>
        <v>0</v>
      </c>
      <c r="AC803" s="25">
        <f t="shared" si="396"/>
        <v>0</v>
      </c>
      <c r="AD803" s="25">
        <f t="shared" si="397"/>
        <v>0</v>
      </c>
      <c r="AE803" s="25">
        <f t="shared" si="398"/>
        <v>0</v>
      </c>
      <c r="AF803" s="27">
        <f t="shared" si="399"/>
        <v>0</v>
      </c>
      <c r="AG803" s="27">
        <f t="shared" si="400"/>
        <v>0</v>
      </c>
      <c r="AH803" s="27">
        <f t="shared" si="401"/>
        <v>0</v>
      </c>
      <c r="AI803" s="27">
        <f t="shared" si="402"/>
        <v>0</v>
      </c>
      <c r="AJ803" s="27">
        <f t="shared" si="403"/>
        <v>0</v>
      </c>
      <c r="AK803" s="26">
        <f>SUM(Tabela4[[#This Row],[1º ano  LP]:[Questionário Contextual Estudante]])</f>
        <v>718</v>
      </c>
      <c r="AM803">
        <f>IFERROR(IF(VLOOKUP(Tabela4[[#This Row],[Designação]],BW:BX,2,0)="SIM",SUM(AR803:AU803)+(4*(SUM(BH803:BK803))),0),0)</f>
        <v>0</v>
      </c>
      <c r="AN803">
        <f>IFERROR(IF(VLOOKUP(Tabela4[[#This Row],[Designação]],BW:BX,2,0)="SIM",SUM(AV803:BC803)+(4*(SUM(BL803:BS803))),0),0)</f>
        <v>0</v>
      </c>
      <c r="AO803">
        <f>IFERROR(VLOOKUP(Tabela4[[#This Row],[Designação]],BW:BX,2,0),0)</f>
        <v>0</v>
      </c>
      <c r="AP803" t="str">
        <f>IF(Tabela4[[#This Row],[Designação]]=AQ803,"SIM","NÃO")</f>
        <v>SIM</v>
      </c>
      <c r="AQ803" s="38">
        <v>918060</v>
      </c>
      <c r="AR803">
        <v>59</v>
      </c>
      <c r="AS803">
        <v>64</v>
      </c>
      <c r="AT803">
        <v>59</v>
      </c>
      <c r="AU803">
        <v>61</v>
      </c>
      <c r="AV803">
        <v>64</v>
      </c>
      <c r="BD803">
        <v>307</v>
      </c>
      <c r="BF803" t="str">
        <f t="shared" si="404"/>
        <v>sim</v>
      </c>
      <c r="BG803" s="38">
        <v>918060</v>
      </c>
      <c r="BH803">
        <v>2</v>
      </c>
      <c r="BI803">
        <v>2</v>
      </c>
      <c r="BJ803">
        <v>2</v>
      </c>
      <c r="BK803">
        <v>2</v>
      </c>
      <c r="BL803">
        <v>2</v>
      </c>
      <c r="BT803">
        <v>10</v>
      </c>
    </row>
    <row r="804" spans="2:72" x14ac:dyDescent="0.25">
      <c r="B804" s="22">
        <v>9</v>
      </c>
      <c r="C804" s="23">
        <v>918061</v>
      </c>
      <c r="D804" s="24" t="s">
        <v>837</v>
      </c>
      <c r="E804" s="25">
        <f t="shared" si="374"/>
        <v>0</v>
      </c>
      <c r="F804" s="25">
        <f>Tabela4[[#This Row],[1º ano  LP]]</f>
        <v>0</v>
      </c>
      <c r="G804" s="27">
        <f t="shared" si="375"/>
        <v>0</v>
      </c>
      <c r="H804" s="27">
        <f>Tabela4[[#This Row],[1º ano - APLICADOR LP]]</f>
        <v>0</v>
      </c>
      <c r="I804" s="25">
        <f t="shared" si="376"/>
        <v>0</v>
      </c>
      <c r="J804" s="25">
        <f t="shared" si="377"/>
        <v>0</v>
      </c>
      <c r="K804" s="27">
        <f t="shared" si="378"/>
        <v>0</v>
      </c>
      <c r="L804" s="27">
        <f t="shared" si="379"/>
        <v>0</v>
      </c>
      <c r="M804" s="25">
        <f t="shared" si="380"/>
        <v>0</v>
      </c>
      <c r="N804" s="25">
        <f t="shared" si="381"/>
        <v>0</v>
      </c>
      <c r="O804" s="27">
        <f t="shared" si="382"/>
        <v>0</v>
      </c>
      <c r="P804" s="27">
        <f t="shared" si="383"/>
        <v>0</v>
      </c>
      <c r="Q804" s="25">
        <f t="shared" si="384"/>
        <v>0</v>
      </c>
      <c r="R804" s="25">
        <f t="shared" si="385"/>
        <v>0</v>
      </c>
      <c r="S804" s="25">
        <f t="shared" si="386"/>
        <v>0</v>
      </c>
      <c r="T804" s="25">
        <f t="shared" si="387"/>
        <v>0</v>
      </c>
      <c r="U804" s="25">
        <f t="shared" si="388"/>
        <v>160</v>
      </c>
      <c r="V804" s="25">
        <f t="shared" si="389"/>
        <v>160</v>
      </c>
      <c r="W804" s="25">
        <f t="shared" si="390"/>
        <v>179</v>
      </c>
      <c r="X804" s="25">
        <f t="shared" si="391"/>
        <v>179</v>
      </c>
      <c r="Y804" s="25">
        <f t="shared" si="392"/>
        <v>180</v>
      </c>
      <c r="Z804" s="25">
        <f t="shared" si="393"/>
        <v>180</v>
      </c>
      <c r="AA804" s="25">
        <f t="shared" si="394"/>
        <v>142</v>
      </c>
      <c r="AB804" s="25">
        <f t="shared" si="395"/>
        <v>142</v>
      </c>
      <c r="AC804" s="25">
        <f t="shared" si="396"/>
        <v>0</v>
      </c>
      <c r="AD804" s="25">
        <f t="shared" si="397"/>
        <v>0</v>
      </c>
      <c r="AE804" s="25">
        <f t="shared" si="398"/>
        <v>32</v>
      </c>
      <c r="AF804" s="27">
        <f t="shared" si="399"/>
        <v>32</v>
      </c>
      <c r="AG804" s="27">
        <f t="shared" si="400"/>
        <v>0</v>
      </c>
      <c r="AH804" s="27">
        <f t="shared" si="401"/>
        <v>0</v>
      </c>
      <c r="AI804" s="27">
        <f t="shared" si="402"/>
        <v>0</v>
      </c>
      <c r="AJ804" s="27">
        <f t="shared" si="403"/>
        <v>0</v>
      </c>
      <c r="AK804" s="26">
        <f>SUM(Tabela4[[#This Row],[1º ano  LP]:[Questionário Contextual Estudante]])</f>
        <v>1386</v>
      </c>
      <c r="AM804">
        <f>IFERROR(IF(VLOOKUP(Tabela4[[#This Row],[Designação]],BW:BX,2,0)="SIM",SUM(AR804:AU804)+(4*(SUM(BH804:BK804))),0),0)</f>
        <v>0</v>
      </c>
      <c r="AN804">
        <f>IFERROR(IF(VLOOKUP(Tabela4[[#This Row],[Designação]],BW:BX,2,0)="SIM",SUM(AV804:BC804)+(4*(SUM(BL804:BS804))),0),0)</f>
        <v>0</v>
      </c>
      <c r="AO804">
        <f>IFERROR(VLOOKUP(Tabela4[[#This Row],[Designação]],BW:BX,2,0),0)</f>
        <v>0</v>
      </c>
      <c r="AP804" t="str">
        <f>IF(Tabela4[[#This Row],[Designação]]=AQ804,"SIM","NÃO")</f>
        <v>SIM</v>
      </c>
      <c r="AQ804" s="38">
        <v>918061</v>
      </c>
      <c r="AW804">
        <v>144</v>
      </c>
      <c r="AX804">
        <v>163</v>
      </c>
      <c r="AY804">
        <v>164</v>
      </c>
      <c r="AZ804">
        <v>130</v>
      </c>
      <c r="BB804">
        <v>28</v>
      </c>
      <c r="BD804">
        <v>629</v>
      </c>
      <c r="BF804" t="str">
        <f t="shared" si="404"/>
        <v>sim</v>
      </c>
      <c r="BG804" s="38">
        <v>918061</v>
      </c>
      <c r="BM804">
        <v>4</v>
      </c>
      <c r="BN804">
        <v>4</v>
      </c>
      <c r="BO804">
        <v>4</v>
      </c>
      <c r="BP804">
        <v>3</v>
      </c>
      <c r="BR804">
        <v>1</v>
      </c>
      <c r="BT804">
        <v>16</v>
      </c>
    </row>
    <row r="805" spans="2:72" x14ac:dyDescent="0.25">
      <c r="B805" s="22">
        <v>9</v>
      </c>
      <c r="C805" s="23">
        <v>918062</v>
      </c>
      <c r="D805" s="24" t="s">
        <v>838</v>
      </c>
      <c r="E805" s="25">
        <f t="shared" si="374"/>
        <v>87</v>
      </c>
      <c r="F805" s="25">
        <f>Tabela4[[#This Row],[1º ano  LP]]</f>
        <v>87</v>
      </c>
      <c r="G805" s="27">
        <f t="shared" si="375"/>
        <v>6</v>
      </c>
      <c r="H805" s="27">
        <f>Tabela4[[#This Row],[1º ano - APLICADOR LP]]</f>
        <v>6</v>
      </c>
      <c r="I805" s="25">
        <f t="shared" si="376"/>
        <v>102</v>
      </c>
      <c r="J805" s="25">
        <f t="shared" si="377"/>
        <v>102</v>
      </c>
      <c r="K805" s="27">
        <f t="shared" si="378"/>
        <v>6</v>
      </c>
      <c r="L805" s="27">
        <f t="shared" si="379"/>
        <v>6</v>
      </c>
      <c r="M805" s="25">
        <f t="shared" si="380"/>
        <v>133</v>
      </c>
      <c r="N805" s="25">
        <f t="shared" si="381"/>
        <v>133</v>
      </c>
      <c r="O805" s="27">
        <f t="shared" si="382"/>
        <v>8</v>
      </c>
      <c r="P805" s="27">
        <f t="shared" si="383"/>
        <v>8</v>
      </c>
      <c r="Q805" s="25">
        <f t="shared" si="384"/>
        <v>110</v>
      </c>
      <c r="R805" s="25">
        <f t="shared" si="385"/>
        <v>110</v>
      </c>
      <c r="S805" s="25">
        <f t="shared" si="386"/>
        <v>107</v>
      </c>
      <c r="T805" s="25">
        <f t="shared" si="387"/>
        <v>107</v>
      </c>
      <c r="U805" s="25">
        <f t="shared" si="388"/>
        <v>0</v>
      </c>
      <c r="V805" s="25">
        <f t="shared" si="389"/>
        <v>0</v>
      </c>
      <c r="W805" s="25">
        <f t="shared" si="390"/>
        <v>0</v>
      </c>
      <c r="X805" s="25">
        <f t="shared" si="391"/>
        <v>0</v>
      </c>
      <c r="Y805" s="25">
        <f t="shared" si="392"/>
        <v>0</v>
      </c>
      <c r="Z805" s="25">
        <f t="shared" si="393"/>
        <v>0</v>
      </c>
      <c r="AA805" s="25">
        <f t="shared" si="394"/>
        <v>0</v>
      </c>
      <c r="AB805" s="25">
        <f t="shared" si="395"/>
        <v>0</v>
      </c>
      <c r="AC805" s="25">
        <f t="shared" si="396"/>
        <v>0</v>
      </c>
      <c r="AD805" s="25">
        <f t="shared" si="397"/>
        <v>0</v>
      </c>
      <c r="AE805" s="25">
        <f t="shared" si="398"/>
        <v>0</v>
      </c>
      <c r="AF805" s="27">
        <f t="shared" si="399"/>
        <v>0</v>
      </c>
      <c r="AG805" s="27">
        <f t="shared" si="400"/>
        <v>0</v>
      </c>
      <c r="AH805" s="27">
        <f t="shared" si="401"/>
        <v>0</v>
      </c>
      <c r="AI805" s="27">
        <f t="shared" si="402"/>
        <v>0</v>
      </c>
      <c r="AJ805" s="27">
        <f t="shared" si="403"/>
        <v>0</v>
      </c>
      <c r="AK805" s="26">
        <f>SUM(Tabela4[[#This Row],[1º ano  LP]:[Questionário Contextual Estudante]])</f>
        <v>1118</v>
      </c>
      <c r="AM805">
        <f>IFERROR(IF(VLOOKUP(Tabela4[[#This Row],[Designação]],BW:BX,2,0)="SIM",SUM(AR805:AU805)+(4*(SUM(BH805:BK805))),0),0)</f>
        <v>0</v>
      </c>
      <c r="AN805">
        <f>IFERROR(IF(VLOOKUP(Tabela4[[#This Row],[Designação]],BW:BX,2,0)="SIM",SUM(AV805:BC805)+(4*(SUM(BL805:BS805))),0),0)</f>
        <v>0</v>
      </c>
      <c r="AO805">
        <f>IFERROR(VLOOKUP(Tabela4[[#This Row],[Designação]],BW:BX,2,0),0)</f>
        <v>0</v>
      </c>
      <c r="AP805" t="str">
        <f>IF(Tabela4[[#This Row],[Designação]]=AQ805,"SIM","NÃO")</f>
        <v>SIM</v>
      </c>
      <c r="AQ805" s="38">
        <v>918062</v>
      </c>
      <c r="AR805">
        <v>75</v>
      </c>
      <c r="AS805">
        <v>90</v>
      </c>
      <c r="AT805">
        <v>117</v>
      </c>
      <c r="AU805">
        <v>98</v>
      </c>
      <c r="AV805">
        <v>95</v>
      </c>
      <c r="BD805">
        <v>475</v>
      </c>
      <c r="BF805" t="str">
        <f t="shared" si="404"/>
        <v>sim</v>
      </c>
      <c r="BG805" s="38">
        <v>918062</v>
      </c>
      <c r="BH805">
        <v>3</v>
      </c>
      <c r="BI805">
        <v>3</v>
      </c>
      <c r="BJ805">
        <v>4</v>
      </c>
      <c r="BK805">
        <v>3</v>
      </c>
      <c r="BL805">
        <v>3</v>
      </c>
      <c r="BT805">
        <v>16</v>
      </c>
    </row>
    <row r="806" spans="2:72" x14ac:dyDescent="0.25">
      <c r="B806" s="22">
        <v>9</v>
      </c>
      <c r="C806" s="23">
        <v>918064</v>
      </c>
      <c r="D806" s="24" t="s">
        <v>839</v>
      </c>
      <c r="E806" s="25">
        <f t="shared" si="374"/>
        <v>80</v>
      </c>
      <c r="F806" s="25">
        <f>Tabela4[[#This Row],[1º ano  LP]]</f>
        <v>80</v>
      </c>
      <c r="G806" s="27">
        <f t="shared" si="375"/>
        <v>6</v>
      </c>
      <c r="H806" s="27">
        <f>Tabela4[[#This Row],[1º ano - APLICADOR LP]]</f>
        <v>6</v>
      </c>
      <c r="I806" s="25">
        <f t="shared" si="376"/>
        <v>93</v>
      </c>
      <c r="J806" s="25">
        <f t="shared" si="377"/>
        <v>93</v>
      </c>
      <c r="K806" s="27">
        <f t="shared" si="378"/>
        <v>6</v>
      </c>
      <c r="L806" s="27">
        <f t="shared" si="379"/>
        <v>6</v>
      </c>
      <c r="M806" s="25">
        <f t="shared" si="380"/>
        <v>63</v>
      </c>
      <c r="N806" s="25">
        <f t="shared" si="381"/>
        <v>63</v>
      </c>
      <c r="O806" s="27">
        <f t="shared" si="382"/>
        <v>4</v>
      </c>
      <c r="P806" s="27">
        <f t="shared" si="383"/>
        <v>4</v>
      </c>
      <c r="Q806" s="25">
        <f t="shared" si="384"/>
        <v>93</v>
      </c>
      <c r="R806" s="25">
        <f t="shared" si="385"/>
        <v>93</v>
      </c>
      <c r="S806" s="25">
        <f t="shared" si="386"/>
        <v>38</v>
      </c>
      <c r="T806" s="25">
        <f t="shared" si="387"/>
        <v>38</v>
      </c>
      <c r="U806" s="25">
        <f t="shared" si="388"/>
        <v>0</v>
      </c>
      <c r="V806" s="25">
        <f t="shared" si="389"/>
        <v>0</v>
      </c>
      <c r="W806" s="25">
        <f t="shared" si="390"/>
        <v>0</v>
      </c>
      <c r="X806" s="25">
        <f t="shared" si="391"/>
        <v>0</v>
      </c>
      <c r="Y806" s="25">
        <f t="shared" si="392"/>
        <v>0</v>
      </c>
      <c r="Z806" s="25">
        <f t="shared" si="393"/>
        <v>0</v>
      </c>
      <c r="AA806" s="25">
        <f t="shared" si="394"/>
        <v>0</v>
      </c>
      <c r="AB806" s="25">
        <f t="shared" si="395"/>
        <v>0</v>
      </c>
      <c r="AC806" s="25">
        <f t="shared" si="396"/>
        <v>0</v>
      </c>
      <c r="AD806" s="25">
        <f t="shared" si="397"/>
        <v>0</v>
      </c>
      <c r="AE806" s="25">
        <f t="shared" si="398"/>
        <v>0</v>
      </c>
      <c r="AF806" s="27">
        <f t="shared" si="399"/>
        <v>0</v>
      </c>
      <c r="AG806" s="27">
        <f t="shared" si="400"/>
        <v>0</v>
      </c>
      <c r="AH806" s="27">
        <f t="shared" si="401"/>
        <v>0</v>
      </c>
      <c r="AI806" s="27">
        <f t="shared" si="402"/>
        <v>0</v>
      </c>
      <c r="AJ806" s="27">
        <f t="shared" si="403"/>
        <v>0</v>
      </c>
      <c r="AK806" s="26">
        <f>SUM(Tabela4[[#This Row],[1º ano  LP]:[Questionário Contextual Estudante]])</f>
        <v>766</v>
      </c>
      <c r="AM806">
        <f>IFERROR(IF(VLOOKUP(Tabela4[[#This Row],[Designação]],BW:BX,2,0)="SIM",SUM(AR806:AU806)+(4*(SUM(BH806:BK806))),0),0)</f>
        <v>0</v>
      </c>
      <c r="AN806">
        <f>IFERROR(IF(VLOOKUP(Tabela4[[#This Row],[Designação]],BW:BX,2,0)="SIM",SUM(AV806:BC806)+(4*(SUM(BL806:BS806))),0),0)</f>
        <v>0</v>
      </c>
      <c r="AO806">
        <f>IFERROR(VLOOKUP(Tabela4[[#This Row],[Designação]],BW:BX,2,0),0)</f>
        <v>0</v>
      </c>
      <c r="AP806" t="str">
        <f>IF(Tabela4[[#This Row],[Designação]]=AQ806,"SIM","NÃO")</f>
        <v>SIM</v>
      </c>
      <c r="AQ806" s="38">
        <v>918064</v>
      </c>
      <c r="AR806">
        <v>68</v>
      </c>
      <c r="AS806">
        <v>81</v>
      </c>
      <c r="AT806">
        <v>55</v>
      </c>
      <c r="AU806">
        <v>81</v>
      </c>
      <c r="AV806">
        <v>34</v>
      </c>
      <c r="BD806">
        <v>319</v>
      </c>
      <c r="BF806" t="str">
        <f t="shared" si="404"/>
        <v>sim</v>
      </c>
      <c r="BG806" s="38">
        <v>918064</v>
      </c>
      <c r="BH806">
        <v>3</v>
      </c>
      <c r="BI806">
        <v>3</v>
      </c>
      <c r="BJ806">
        <v>2</v>
      </c>
      <c r="BK806">
        <v>3</v>
      </c>
      <c r="BL806">
        <v>1</v>
      </c>
      <c r="BT806">
        <v>12</v>
      </c>
    </row>
    <row r="807" spans="2:72" x14ac:dyDescent="0.25">
      <c r="B807" s="22">
        <v>9</v>
      </c>
      <c r="C807" s="23">
        <v>918065</v>
      </c>
      <c r="D807" s="24" t="s">
        <v>840</v>
      </c>
      <c r="E807" s="25">
        <f t="shared" si="374"/>
        <v>63</v>
      </c>
      <c r="F807" s="25">
        <f>Tabela4[[#This Row],[1º ano  LP]]</f>
        <v>63</v>
      </c>
      <c r="G807" s="27">
        <f t="shared" si="375"/>
        <v>4</v>
      </c>
      <c r="H807" s="27">
        <f>Tabela4[[#This Row],[1º ano - APLICADOR LP]]</f>
        <v>4</v>
      </c>
      <c r="I807" s="25">
        <f t="shared" si="376"/>
        <v>92</v>
      </c>
      <c r="J807" s="25">
        <f t="shared" si="377"/>
        <v>92</v>
      </c>
      <c r="K807" s="27">
        <f t="shared" si="378"/>
        <v>6</v>
      </c>
      <c r="L807" s="27">
        <f t="shared" si="379"/>
        <v>6</v>
      </c>
      <c r="M807" s="25">
        <f t="shared" si="380"/>
        <v>103</v>
      </c>
      <c r="N807" s="25">
        <f t="shared" si="381"/>
        <v>103</v>
      </c>
      <c r="O807" s="27">
        <f t="shared" si="382"/>
        <v>6</v>
      </c>
      <c r="P807" s="27">
        <f t="shared" si="383"/>
        <v>6</v>
      </c>
      <c r="Q807" s="25">
        <f t="shared" si="384"/>
        <v>94</v>
      </c>
      <c r="R807" s="25">
        <f t="shared" si="385"/>
        <v>94</v>
      </c>
      <c r="S807" s="25">
        <f t="shared" si="386"/>
        <v>75</v>
      </c>
      <c r="T807" s="25">
        <f t="shared" si="387"/>
        <v>75</v>
      </c>
      <c r="U807" s="25">
        <f t="shared" si="388"/>
        <v>35</v>
      </c>
      <c r="V807" s="25">
        <f t="shared" si="389"/>
        <v>35</v>
      </c>
      <c r="W807" s="25">
        <f t="shared" si="390"/>
        <v>0</v>
      </c>
      <c r="X807" s="25">
        <f t="shared" si="391"/>
        <v>0</v>
      </c>
      <c r="Y807" s="25">
        <f t="shared" si="392"/>
        <v>0</v>
      </c>
      <c r="Z807" s="25">
        <f t="shared" si="393"/>
        <v>0</v>
      </c>
      <c r="AA807" s="25">
        <f t="shared" si="394"/>
        <v>0</v>
      </c>
      <c r="AB807" s="25">
        <f t="shared" si="395"/>
        <v>0</v>
      </c>
      <c r="AC807" s="25">
        <f t="shared" si="396"/>
        <v>0</v>
      </c>
      <c r="AD807" s="25">
        <f t="shared" si="397"/>
        <v>0</v>
      </c>
      <c r="AE807" s="25">
        <f t="shared" si="398"/>
        <v>0</v>
      </c>
      <c r="AF807" s="27">
        <f t="shared" si="399"/>
        <v>0</v>
      </c>
      <c r="AG807" s="27">
        <f t="shared" si="400"/>
        <v>0</v>
      </c>
      <c r="AH807" s="27">
        <f t="shared" si="401"/>
        <v>0</v>
      </c>
      <c r="AI807" s="27">
        <f t="shared" si="402"/>
        <v>0</v>
      </c>
      <c r="AJ807" s="27">
        <f t="shared" si="403"/>
        <v>0</v>
      </c>
      <c r="AK807" s="26">
        <f>SUM(Tabela4[[#This Row],[1º ano  LP]:[Questionário Contextual Estudante]])</f>
        <v>956</v>
      </c>
      <c r="AM807">
        <f>IFERROR(IF(VLOOKUP(Tabela4[[#This Row],[Designação]],BW:BX,2,0)="SIM",SUM(AR807:AU807)+(4*(SUM(BH807:BK807))),0),0)</f>
        <v>0</v>
      </c>
      <c r="AN807">
        <f>IFERROR(IF(VLOOKUP(Tabela4[[#This Row],[Designação]],BW:BX,2,0)="SIM",SUM(AV807:BC807)+(4*(SUM(BL807:BS807))),0),0)</f>
        <v>0</v>
      </c>
      <c r="AO807">
        <f>IFERROR(VLOOKUP(Tabela4[[#This Row],[Designação]],BW:BX,2,0),0)</f>
        <v>0</v>
      </c>
      <c r="AP807" t="str">
        <f>IF(Tabela4[[#This Row],[Designação]]=AQ807,"SIM","NÃO")</f>
        <v>SIM</v>
      </c>
      <c r="AQ807" s="38">
        <v>918065</v>
      </c>
      <c r="AR807">
        <v>55</v>
      </c>
      <c r="AS807">
        <v>80</v>
      </c>
      <c r="AT807">
        <v>91</v>
      </c>
      <c r="AU807">
        <v>82</v>
      </c>
      <c r="AV807">
        <v>67</v>
      </c>
      <c r="AW807">
        <v>31</v>
      </c>
      <c r="BD807">
        <v>406</v>
      </c>
      <c r="BF807" t="str">
        <f t="shared" si="404"/>
        <v>sim</v>
      </c>
      <c r="BG807" s="38">
        <v>918065</v>
      </c>
      <c r="BH807">
        <v>2</v>
      </c>
      <c r="BI807">
        <v>3</v>
      </c>
      <c r="BJ807">
        <v>3</v>
      </c>
      <c r="BK807">
        <v>3</v>
      </c>
      <c r="BL807">
        <v>2</v>
      </c>
      <c r="BM807">
        <v>1</v>
      </c>
      <c r="BT807">
        <v>14</v>
      </c>
    </row>
    <row r="808" spans="2:72" x14ac:dyDescent="0.25">
      <c r="B808" s="22">
        <v>9</v>
      </c>
      <c r="C808" s="23">
        <v>918068</v>
      </c>
      <c r="D808" s="24" t="s">
        <v>841</v>
      </c>
      <c r="E808" s="25">
        <f t="shared" si="374"/>
        <v>102</v>
      </c>
      <c r="F808" s="25">
        <f>Tabela4[[#This Row],[1º ano  LP]]</f>
        <v>102</v>
      </c>
      <c r="G808" s="27">
        <f t="shared" si="375"/>
        <v>6</v>
      </c>
      <c r="H808" s="27">
        <f>Tabela4[[#This Row],[1º ano - APLICADOR LP]]</f>
        <v>6</v>
      </c>
      <c r="I808" s="25">
        <f t="shared" si="376"/>
        <v>63</v>
      </c>
      <c r="J808" s="25">
        <f t="shared" si="377"/>
        <v>63</v>
      </c>
      <c r="K808" s="27">
        <f t="shared" si="378"/>
        <v>4</v>
      </c>
      <c r="L808" s="27">
        <f t="shared" si="379"/>
        <v>4</v>
      </c>
      <c r="M808" s="25">
        <f t="shared" si="380"/>
        <v>70</v>
      </c>
      <c r="N808" s="25">
        <f t="shared" si="381"/>
        <v>70</v>
      </c>
      <c r="O808" s="27">
        <f t="shared" si="382"/>
        <v>4</v>
      </c>
      <c r="P808" s="27">
        <f t="shared" si="383"/>
        <v>4</v>
      </c>
      <c r="Q808" s="25">
        <f t="shared" si="384"/>
        <v>110</v>
      </c>
      <c r="R808" s="25">
        <f t="shared" si="385"/>
        <v>110</v>
      </c>
      <c r="S808" s="25">
        <f t="shared" si="386"/>
        <v>111</v>
      </c>
      <c r="T808" s="25">
        <f t="shared" si="387"/>
        <v>111</v>
      </c>
      <c r="U808" s="25">
        <f t="shared" si="388"/>
        <v>126</v>
      </c>
      <c r="V808" s="25">
        <f t="shared" si="389"/>
        <v>126</v>
      </c>
      <c r="W808" s="25">
        <f t="shared" si="390"/>
        <v>0</v>
      </c>
      <c r="X808" s="25">
        <f t="shared" si="391"/>
        <v>0</v>
      </c>
      <c r="Y808" s="25">
        <f t="shared" si="392"/>
        <v>0</v>
      </c>
      <c r="Z808" s="25">
        <f t="shared" si="393"/>
        <v>0</v>
      </c>
      <c r="AA808" s="25">
        <f t="shared" si="394"/>
        <v>0</v>
      </c>
      <c r="AB808" s="25">
        <f t="shared" si="395"/>
        <v>0</v>
      </c>
      <c r="AC808" s="25">
        <f t="shared" si="396"/>
        <v>0</v>
      </c>
      <c r="AD808" s="25">
        <f t="shared" si="397"/>
        <v>0</v>
      </c>
      <c r="AE808" s="25">
        <f t="shared" si="398"/>
        <v>0</v>
      </c>
      <c r="AF808" s="27">
        <f t="shared" si="399"/>
        <v>0</v>
      </c>
      <c r="AG808" s="27">
        <f t="shared" si="400"/>
        <v>0</v>
      </c>
      <c r="AH808" s="27">
        <f t="shared" si="401"/>
        <v>0</v>
      </c>
      <c r="AI808" s="27">
        <f t="shared" si="402"/>
        <v>0</v>
      </c>
      <c r="AJ808" s="27">
        <f t="shared" si="403"/>
        <v>0</v>
      </c>
      <c r="AK808" s="26">
        <f>SUM(Tabela4[[#This Row],[1º ano  LP]:[Questionário Contextual Estudante]])</f>
        <v>1192</v>
      </c>
      <c r="AM808">
        <f>IFERROR(IF(VLOOKUP(Tabela4[[#This Row],[Designação]],BW:BX,2,0)="SIM",SUM(AR808:AU808)+(4*(SUM(BH808:BK808))),0),0)</f>
        <v>0</v>
      </c>
      <c r="AN808">
        <f>IFERROR(IF(VLOOKUP(Tabela4[[#This Row],[Designação]],BW:BX,2,0)="SIM",SUM(AV808:BC808)+(4*(SUM(BL808:BS808))),0),0)</f>
        <v>0</v>
      </c>
      <c r="AO808">
        <f>IFERROR(VLOOKUP(Tabela4[[#This Row],[Designação]],BW:BX,2,0),0)</f>
        <v>0</v>
      </c>
      <c r="AP808" t="str">
        <f>IF(Tabela4[[#This Row],[Designação]]=AQ808,"SIM","NÃO")</f>
        <v>SIM</v>
      </c>
      <c r="AQ808" s="38">
        <v>918068</v>
      </c>
      <c r="AR808">
        <v>90</v>
      </c>
      <c r="AS808">
        <v>55</v>
      </c>
      <c r="AT808">
        <v>62</v>
      </c>
      <c r="AU808">
        <v>98</v>
      </c>
      <c r="AV808">
        <v>99</v>
      </c>
      <c r="AW808">
        <v>114</v>
      </c>
      <c r="BD808">
        <v>518</v>
      </c>
      <c r="BF808" t="str">
        <f t="shared" si="404"/>
        <v>sim</v>
      </c>
      <c r="BG808" s="38">
        <v>918068</v>
      </c>
      <c r="BH808">
        <v>3</v>
      </c>
      <c r="BI808">
        <v>2</v>
      </c>
      <c r="BJ808">
        <v>2</v>
      </c>
      <c r="BK808">
        <v>3</v>
      </c>
      <c r="BL808">
        <v>3</v>
      </c>
      <c r="BM808">
        <v>3</v>
      </c>
      <c r="BT808">
        <v>16</v>
      </c>
    </row>
    <row r="809" spans="2:72" x14ac:dyDescent="0.25">
      <c r="B809" s="22">
        <v>9</v>
      </c>
      <c r="C809" s="23">
        <v>918069</v>
      </c>
      <c r="D809" s="24" t="s">
        <v>842</v>
      </c>
      <c r="E809" s="25">
        <f t="shared" si="374"/>
        <v>0</v>
      </c>
      <c r="F809" s="25">
        <f>Tabela4[[#This Row],[1º ano  LP]]</f>
        <v>0</v>
      </c>
      <c r="G809" s="27">
        <f t="shared" si="375"/>
        <v>0</v>
      </c>
      <c r="H809" s="27">
        <f>Tabela4[[#This Row],[1º ano - APLICADOR LP]]</f>
        <v>0</v>
      </c>
      <c r="I809" s="25">
        <f t="shared" si="376"/>
        <v>0</v>
      </c>
      <c r="J809" s="25">
        <f t="shared" si="377"/>
        <v>0</v>
      </c>
      <c r="K809" s="27">
        <f t="shared" si="378"/>
        <v>0</v>
      </c>
      <c r="L809" s="27">
        <f t="shared" si="379"/>
        <v>0</v>
      </c>
      <c r="M809" s="25">
        <f t="shared" si="380"/>
        <v>0</v>
      </c>
      <c r="N809" s="25">
        <f t="shared" si="381"/>
        <v>0</v>
      </c>
      <c r="O809" s="27">
        <f t="shared" si="382"/>
        <v>0</v>
      </c>
      <c r="P809" s="27">
        <f t="shared" si="383"/>
        <v>0</v>
      </c>
      <c r="Q809" s="25">
        <f t="shared" si="384"/>
        <v>0</v>
      </c>
      <c r="R809" s="25">
        <f t="shared" si="385"/>
        <v>0</v>
      </c>
      <c r="S809" s="25">
        <f t="shared" si="386"/>
        <v>0</v>
      </c>
      <c r="T809" s="25">
        <f t="shared" si="387"/>
        <v>0</v>
      </c>
      <c r="U809" s="25">
        <f t="shared" si="388"/>
        <v>75</v>
      </c>
      <c r="V809" s="25">
        <f t="shared" si="389"/>
        <v>75</v>
      </c>
      <c r="W809" s="25">
        <f t="shared" si="390"/>
        <v>156</v>
      </c>
      <c r="X809" s="25">
        <f t="shared" si="391"/>
        <v>156</v>
      </c>
      <c r="Y809" s="25">
        <f t="shared" si="392"/>
        <v>115</v>
      </c>
      <c r="Z809" s="25">
        <f t="shared" si="393"/>
        <v>115</v>
      </c>
      <c r="AA809" s="25">
        <f t="shared" si="394"/>
        <v>128</v>
      </c>
      <c r="AB809" s="25">
        <f t="shared" si="395"/>
        <v>128</v>
      </c>
      <c r="AC809" s="25">
        <f t="shared" si="396"/>
        <v>0</v>
      </c>
      <c r="AD809" s="25">
        <f t="shared" si="397"/>
        <v>0</v>
      </c>
      <c r="AE809" s="25">
        <f t="shared" si="398"/>
        <v>37</v>
      </c>
      <c r="AF809" s="27">
        <f t="shared" si="399"/>
        <v>37</v>
      </c>
      <c r="AG809" s="27">
        <f t="shared" si="400"/>
        <v>0</v>
      </c>
      <c r="AH809" s="27">
        <f t="shared" si="401"/>
        <v>0</v>
      </c>
      <c r="AI809" s="27">
        <f t="shared" si="402"/>
        <v>0</v>
      </c>
      <c r="AJ809" s="27">
        <f t="shared" si="403"/>
        <v>0</v>
      </c>
      <c r="AK809" s="26">
        <f>SUM(Tabela4[[#This Row],[1º ano  LP]:[Questionário Contextual Estudante]])</f>
        <v>1022</v>
      </c>
      <c r="AM809">
        <f>IFERROR(IF(VLOOKUP(Tabela4[[#This Row],[Designação]],BW:BX,2,0)="SIM",SUM(AR809:AU809)+(4*(SUM(BH809:BK809))),0),0)</f>
        <v>0</v>
      </c>
      <c r="AN809">
        <f>IFERROR(IF(VLOOKUP(Tabela4[[#This Row],[Designação]],BW:BX,2,0)="SIM",SUM(AV809:BC809)+(4*(SUM(BL809:BS809))),0),0)</f>
        <v>0</v>
      </c>
      <c r="AO809">
        <f>IFERROR(VLOOKUP(Tabela4[[#This Row],[Designação]],BW:BX,2,0),0)</f>
        <v>0</v>
      </c>
      <c r="AP809" t="str">
        <f>IF(Tabela4[[#This Row],[Designação]]=AQ809,"SIM","NÃO")</f>
        <v>SIM</v>
      </c>
      <c r="AQ809" s="38">
        <v>918069</v>
      </c>
      <c r="AW809">
        <v>67</v>
      </c>
      <c r="AX809">
        <v>140</v>
      </c>
      <c r="AY809">
        <v>103</v>
      </c>
      <c r="AZ809">
        <v>116</v>
      </c>
      <c r="BB809">
        <v>33</v>
      </c>
      <c r="BD809">
        <v>459</v>
      </c>
      <c r="BF809" t="str">
        <f t="shared" si="404"/>
        <v>sim</v>
      </c>
      <c r="BG809" s="38">
        <v>918069</v>
      </c>
      <c r="BM809">
        <v>2</v>
      </c>
      <c r="BN809">
        <v>4</v>
      </c>
      <c r="BO809">
        <v>3</v>
      </c>
      <c r="BP809">
        <v>3</v>
      </c>
      <c r="BR809">
        <v>1</v>
      </c>
      <c r="BT809">
        <v>13</v>
      </c>
    </row>
    <row r="810" spans="2:72" x14ac:dyDescent="0.25">
      <c r="B810" s="22">
        <v>9</v>
      </c>
      <c r="C810" s="23">
        <v>918070</v>
      </c>
      <c r="D810" s="24" t="s">
        <v>843</v>
      </c>
      <c r="E810" s="25">
        <f t="shared" si="374"/>
        <v>0</v>
      </c>
      <c r="F810" s="25">
        <f>Tabela4[[#This Row],[1º ano  LP]]</f>
        <v>0</v>
      </c>
      <c r="G810" s="27">
        <f t="shared" si="375"/>
        <v>0</v>
      </c>
      <c r="H810" s="27">
        <f>Tabela4[[#This Row],[1º ano - APLICADOR LP]]</f>
        <v>0</v>
      </c>
      <c r="I810" s="25">
        <f t="shared" si="376"/>
        <v>0</v>
      </c>
      <c r="J810" s="25">
        <f t="shared" si="377"/>
        <v>0</v>
      </c>
      <c r="K810" s="27">
        <f t="shared" si="378"/>
        <v>0</v>
      </c>
      <c r="L810" s="27">
        <f t="shared" si="379"/>
        <v>0</v>
      </c>
      <c r="M810" s="25">
        <f t="shared" si="380"/>
        <v>0</v>
      </c>
      <c r="N810" s="25">
        <f t="shared" si="381"/>
        <v>0</v>
      </c>
      <c r="O810" s="27">
        <f t="shared" si="382"/>
        <v>0</v>
      </c>
      <c r="P810" s="27">
        <f t="shared" si="383"/>
        <v>0</v>
      </c>
      <c r="Q810" s="25">
        <f t="shared" si="384"/>
        <v>0</v>
      </c>
      <c r="R810" s="25">
        <f t="shared" si="385"/>
        <v>0</v>
      </c>
      <c r="S810" s="25">
        <f t="shared" si="386"/>
        <v>0</v>
      </c>
      <c r="T810" s="25">
        <f t="shared" si="387"/>
        <v>0</v>
      </c>
      <c r="U810" s="25">
        <f t="shared" si="388"/>
        <v>74</v>
      </c>
      <c r="V810" s="25">
        <f t="shared" si="389"/>
        <v>74</v>
      </c>
      <c r="W810" s="25">
        <f t="shared" si="390"/>
        <v>136</v>
      </c>
      <c r="X810" s="25">
        <f t="shared" si="391"/>
        <v>136</v>
      </c>
      <c r="Y810" s="25">
        <f t="shared" si="392"/>
        <v>89</v>
      </c>
      <c r="Z810" s="25">
        <f t="shared" si="393"/>
        <v>89</v>
      </c>
      <c r="AA810" s="25">
        <f t="shared" si="394"/>
        <v>92</v>
      </c>
      <c r="AB810" s="25">
        <f t="shared" si="395"/>
        <v>92</v>
      </c>
      <c r="AC810" s="25">
        <f t="shared" si="396"/>
        <v>0</v>
      </c>
      <c r="AD810" s="25">
        <f t="shared" si="397"/>
        <v>0</v>
      </c>
      <c r="AE810" s="25">
        <f t="shared" si="398"/>
        <v>0</v>
      </c>
      <c r="AF810" s="27">
        <f t="shared" si="399"/>
        <v>0</v>
      </c>
      <c r="AG810" s="27">
        <f t="shared" si="400"/>
        <v>0</v>
      </c>
      <c r="AH810" s="27">
        <f t="shared" si="401"/>
        <v>0</v>
      </c>
      <c r="AI810" s="27">
        <f t="shared" si="402"/>
        <v>0</v>
      </c>
      <c r="AJ810" s="27">
        <f t="shared" si="403"/>
        <v>0</v>
      </c>
      <c r="AK810" s="26">
        <f>SUM(Tabela4[[#This Row],[1º ano  LP]:[Questionário Contextual Estudante]])</f>
        <v>782</v>
      </c>
      <c r="AM810">
        <f>IFERROR(IF(VLOOKUP(Tabela4[[#This Row],[Designação]],BW:BX,2,0)="SIM",SUM(AR810:AU810)+(4*(SUM(BH810:BK810))),0),0)</f>
        <v>0</v>
      </c>
      <c r="AN810">
        <f>IFERROR(IF(VLOOKUP(Tabela4[[#This Row],[Designação]],BW:BX,2,0)="SIM",SUM(AV810:BC810)+(4*(SUM(BL810:BS810))),0),0)</f>
        <v>0</v>
      </c>
      <c r="AO810">
        <f>IFERROR(VLOOKUP(Tabela4[[#This Row],[Designação]],BW:BX,2,0),0)</f>
        <v>0</v>
      </c>
      <c r="AP810" t="str">
        <f>IF(Tabela4[[#This Row],[Designação]]=AQ810,"SIM","NÃO")</f>
        <v>SIM</v>
      </c>
      <c r="AQ810" s="38">
        <v>918070</v>
      </c>
      <c r="AW810">
        <v>66</v>
      </c>
      <c r="AX810">
        <v>124</v>
      </c>
      <c r="AY810">
        <v>81</v>
      </c>
      <c r="AZ810">
        <v>84</v>
      </c>
      <c r="BD810">
        <v>355</v>
      </c>
      <c r="BF810" t="str">
        <f t="shared" si="404"/>
        <v>sim</v>
      </c>
      <c r="BG810" s="38">
        <v>918070</v>
      </c>
      <c r="BM810">
        <v>2</v>
      </c>
      <c r="BN810">
        <v>3</v>
      </c>
      <c r="BO810">
        <v>2</v>
      </c>
      <c r="BP810">
        <v>2</v>
      </c>
      <c r="BT810">
        <v>9</v>
      </c>
    </row>
    <row r="811" spans="2:72" x14ac:dyDescent="0.25">
      <c r="B811" s="22">
        <v>9</v>
      </c>
      <c r="C811" s="23">
        <v>918071</v>
      </c>
      <c r="D811" s="24" t="s">
        <v>844</v>
      </c>
      <c r="E811" s="25">
        <f t="shared" si="374"/>
        <v>0</v>
      </c>
      <c r="F811" s="25">
        <f>Tabela4[[#This Row],[1º ano  LP]]</f>
        <v>0</v>
      </c>
      <c r="G811" s="27">
        <f t="shared" si="375"/>
        <v>0</v>
      </c>
      <c r="H811" s="27">
        <f>Tabela4[[#This Row],[1º ano - APLICADOR LP]]</f>
        <v>0</v>
      </c>
      <c r="I811" s="25">
        <f t="shared" si="376"/>
        <v>0</v>
      </c>
      <c r="J811" s="25">
        <f t="shared" si="377"/>
        <v>0</v>
      </c>
      <c r="K811" s="27">
        <f t="shared" si="378"/>
        <v>0</v>
      </c>
      <c r="L811" s="27">
        <f t="shared" si="379"/>
        <v>0</v>
      </c>
      <c r="M811" s="25">
        <f t="shared" si="380"/>
        <v>0</v>
      </c>
      <c r="N811" s="25">
        <f t="shared" si="381"/>
        <v>0</v>
      </c>
      <c r="O811" s="27">
        <f t="shared" si="382"/>
        <v>0</v>
      </c>
      <c r="P811" s="27">
        <f t="shared" si="383"/>
        <v>0</v>
      </c>
      <c r="Q811" s="25">
        <f t="shared" si="384"/>
        <v>0</v>
      </c>
      <c r="R811" s="25">
        <f t="shared" si="385"/>
        <v>0</v>
      </c>
      <c r="S811" s="25">
        <f t="shared" si="386"/>
        <v>0</v>
      </c>
      <c r="T811" s="25">
        <f t="shared" si="387"/>
        <v>0</v>
      </c>
      <c r="U811" s="25">
        <f t="shared" si="388"/>
        <v>112</v>
      </c>
      <c r="V811" s="25">
        <f t="shared" si="389"/>
        <v>112</v>
      </c>
      <c r="W811" s="25">
        <f t="shared" si="390"/>
        <v>148</v>
      </c>
      <c r="X811" s="25">
        <f t="shared" si="391"/>
        <v>148</v>
      </c>
      <c r="Y811" s="25">
        <f t="shared" si="392"/>
        <v>167</v>
      </c>
      <c r="Z811" s="25">
        <f t="shared" si="393"/>
        <v>167</v>
      </c>
      <c r="AA811" s="25">
        <f t="shared" si="394"/>
        <v>175</v>
      </c>
      <c r="AB811" s="25">
        <f t="shared" si="395"/>
        <v>175</v>
      </c>
      <c r="AC811" s="25">
        <f t="shared" si="396"/>
        <v>0</v>
      </c>
      <c r="AD811" s="25">
        <f t="shared" si="397"/>
        <v>0</v>
      </c>
      <c r="AE811" s="25">
        <f t="shared" si="398"/>
        <v>34</v>
      </c>
      <c r="AF811" s="27">
        <f t="shared" si="399"/>
        <v>34</v>
      </c>
      <c r="AG811" s="27">
        <f t="shared" si="400"/>
        <v>0</v>
      </c>
      <c r="AH811" s="27">
        <f t="shared" si="401"/>
        <v>0</v>
      </c>
      <c r="AI811" s="27">
        <f t="shared" si="402"/>
        <v>0</v>
      </c>
      <c r="AJ811" s="27">
        <f t="shared" si="403"/>
        <v>636</v>
      </c>
      <c r="AK811" s="26">
        <f>SUM(Tabela4[[#This Row],[1º ano  LP]:[Questionário Contextual Estudante]])</f>
        <v>1908</v>
      </c>
      <c r="AM811">
        <f>IFERROR(IF(VLOOKUP(Tabela4[[#This Row],[Designação]],BW:BX,2,0)="SIM",SUM(AR811:AU811)+(4*(SUM(BH811:BK811))),0),0)</f>
        <v>0</v>
      </c>
      <c r="AN811">
        <f>IFERROR(IF(VLOOKUP(Tabela4[[#This Row],[Designação]],BW:BX,2,0)="SIM",SUM(AV811:BC811)+(4*(SUM(BL811:BS811))),0),0)</f>
        <v>636</v>
      </c>
      <c r="AO811" t="str">
        <f>IFERROR(VLOOKUP(Tabela4[[#This Row],[Designação]],BW:BX,2,0),0)</f>
        <v>SIM</v>
      </c>
      <c r="AP811" t="str">
        <f>IF(Tabela4[[#This Row],[Designação]]=AQ811,"SIM","NÃO")</f>
        <v>SIM</v>
      </c>
      <c r="AQ811" s="38">
        <v>918071</v>
      </c>
      <c r="AW811">
        <v>100</v>
      </c>
      <c r="AX811">
        <v>132</v>
      </c>
      <c r="AY811">
        <v>151</v>
      </c>
      <c r="AZ811">
        <v>159</v>
      </c>
      <c r="BB811">
        <v>30</v>
      </c>
      <c r="BD811">
        <v>572</v>
      </c>
      <c r="BF811" t="str">
        <f t="shared" si="404"/>
        <v>sim</v>
      </c>
      <c r="BG811" s="38">
        <v>918071</v>
      </c>
      <c r="BM811">
        <v>3</v>
      </c>
      <c r="BN811">
        <v>4</v>
      </c>
      <c r="BO811">
        <v>4</v>
      </c>
      <c r="BP811">
        <v>4</v>
      </c>
      <c r="BR811">
        <v>1</v>
      </c>
      <c r="BT811">
        <v>16</v>
      </c>
    </row>
    <row r="812" spans="2:72" x14ac:dyDescent="0.25">
      <c r="B812" s="22">
        <v>9</v>
      </c>
      <c r="C812" s="23">
        <v>918072</v>
      </c>
      <c r="D812" s="24" t="s">
        <v>845</v>
      </c>
      <c r="E812" s="25">
        <f t="shared" si="374"/>
        <v>62</v>
      </c>
      <c r="F812" s="25">
        <f>Tabela4[[#This Row],[1º ano  LP]]</f>
        <v>62</v>
      </c>
      <c r="G812" s="27">
        <f t="shared" si="375"/>
        <v>4</v>
      </c>
      <c r="H812" s="27">
        <f>Tabela4[[#This Row],[1º ano - APLICADOR LP]]</f>
        <v>4</v>
      </c>
      <c r="I812" s="25">
        <f t="shared" si="376"/>
        <v>97</v>
      </c>
      <c r="J812" s="25">
        <f t="shared" si="377"/>
        <v>97</v>
      </c>
      <c r="K812" s="27">
        <f t="shared" si="378"/>
        <v>6</v>
      </c>
      <c r="L812" s="27">
        <f t="shared" si="379"/>
        <v>6</v>
      </c>
      <c r="M812" s="25">
        <f t="shared" si="380"/>
        <v>67</v>
      </c>
      <c r="N812" s="25">
        <f t="shared" si="381"/>
        <v>67</v>
      </c>
      <c r="O812" s="27">
        <f t="shared" si="382"/>
        <v>4</v>
      </c>
      <c r="P812" s="27">
        <f t="shared" si="383"/>
        <v>4</v>
      </c>
      <c r="Q812" s="25">
        <f t="shared" si="384"/>
        <v>75</v>
      </c>
      <c r="R812" s="25">
        <f t="shared" si="385"/>
        <v>75</v>
      </c>
      <c r="S812" s="25">
        <f t="shared" si="386"/>
        <v>70</v>
      </c>
      <c r="T812" s="25">
        <f t="shared" si="387"/>
        <v>70</v>
      </c>
      <c r="U812" s="25">
        <f t="shared" si="388"/>
        <v>0</v>
      </c>
      <c r="V812" s="25">
        <f t="shared" si="389"/>
        <v>0</v>
      </c>
      <c r="W812" s="25">
        <f t="shared" si="390"/>
        <v>0</v>
      </c>
      <c r="X812" s="25">
        <f t="shared" si="391"/>
        <v>0</v>
      </c>
      <c r="Y812" s="25">
        <f t="shared" si="392"/>
        <v>0</v>
      </c>
      <c r="Z812" s="25">
        <f t="shared" si="393"/>
        <v>0</v>
      </c>
      <c r="AA812" s="25">
        <f t="shared" si="394"/>
        <v>0</v>
      </c>
      <c r="AB812" s="25">
        <f t="shared" si="395"/>
        <v>0</v>
      </c>
      <c r="AC812" s="25">
        <f t="shared" si="396"/>
        <v>0</v>
      </c>
      <c r="AD812" s="25">
        <f t="shared" si="397"/>
        <v>0</v>
      </c>
      <c r="AE812" s="25">
        <f t="shared" si="398"/>
        <v>0</v>
      </c>
      <c r="AF812" s="27">
        <f t="shared" si="399"/>
        <v>0</v>
      </c>
      <c r="AG812" s="27">
        <f t="shared" si="400"/>
        <v>0</v>
      </c>
      <c r="AH812" s="27">
        <f t="shared" si="401"/>
        <v>0</v>
      </c>
      <c r="AI812" s="27">
        <f t="shared" si="402"/>
        <v>0</v>
      </c>
      <c r="AJ812" s="27">
        <f t="shared" si="403"/>
        <v>0</v>
      </c>
      <c r="AK812" s="26">
        <f>SUM(Tabela4[[#This Row],[1º ano  LP]:[Questionário Contextual Estudante]])</f>
        <v>770</v>
      </c>
      <c r="AM812">
        <f>IFERROR(IF(VLOOKUP(Tabela4[[#This Row],[Designação]],BW:BX,2,0)="SIM",SUM(AR812:AU812)+(4*(SUM(BH812:BK812))),0),0)</f>
        <v>0</v>
      </c>
      <c r="AN812">
        <f>IFERROR(IF(VLOOKUP(Tabela4[[#This Row],[Designação]],BW:BX,2,0)="SIM",SUM(AV812:BC812)+(4*(SUM(BL812:BS812))),0),0)</f>
        <v>0</v>
      </c>
      <c r="AO812">
        <f>IFERROR(VLOOKUP(Tabela4[[#This Row],[Designação]],BW:BX,2,0),0)</f>
        <v>0</v>
      </c>
      <c r="AP812" t="str">
        <f>IF(Tabela4[[#This Row],[Designação]]=AQ812,"SIM","NÃO")</f>
        <v>SIM</v>
      </c>
      <c r="AQ812" s="38">
        <v>918072</v>
      </c>
      <c r="AR812">
        <v>54</v>
      </c>
      <c r="AS812">
        <v>85</v>
      </c>
      <c r="AT812">
        <v>59</v>
      </c>
      <c r="AU812">
        <v>67</v>
      </c>
      <c r="AV812">
        <v>62</v>
      </c>
      <c r="BD812">
        <v>327</v>
      </c>
      <c r="BF812" t="str">
        <f t="shared" si="404"/>
        <v>sim</v>
      </c>
      <c r="BG812" s="38">
        <v>918072</v>
      </c>
      <c r="BH812">
        <v>2</v>
      </c>
      <c r="BI812">
        <v>3</v>
      </c>
      <c r="BJ812">
        <v>2</v>
      </c>
      <c r="BK812">
        <v>2</v>
      </c>
      <c r="BL812">
        <v>2</v>
      </c>
      <c r="BT812">
        <v>11</v>
      </c>
    </row>
    <row r="813" spans="2:72" x14ac:dyDescent="0.25">
      <c r="B813" s="22">
        <v>9</v>
      </c>
      <c r="C813" s="23">
        <v>918073</v>
      </c>
      <c r="D813" s="24" t="s">
        <v>846</v>
      </c>
      <c r="E813" s="25">
        <f t="shared" si="374"/>
        <v>118</v>
      </c>
      <c r="F813" s="25">
        <f>Tabela4[[#This Row],[1º ano  LP]]</f>
        <v>118</v>
      </c>
      <c r="G813" s="27">
        <f t="shared" si="375"/>
        <v>8</v>
      </c>
      <c r="H813" s="27">
        <f>Tabela4[[#This Row],[1º ano - APLICADOR LP]]</f>
        <v>8</v>
      </c>
      <c r="I813" s="25">
        <f t="shared" si="376"/>
        <v>97</v>
      </c>
      <c r="J813" s="25">
        <f t="shared" si="377"/>
        <v>97</v>
      </c>
      <c r="K813" s="27">
        <f t="shared" si="378"/>
        <v>6</v>
      </c>
      <c r="L813" s="27">
        <f t="shared" si="379"/>
        <v>6</v>
      </c>
      <c r="M813" s="25">
        <f t="shared" si="380"/>
        <v>98</v>
      </c>
      <c r="N813" s="25">
        <f t="shared" si="381"/>
        <v>98</v>
      </c>
      <c r="O813" s="27">
        <f t="shared" si="382"/>
        <v>6</v>
      </c>
      <c r="P813" s="27">
        <f t="shared" si="383"/>
        <v>6</v>
      </c>
      <c r="Q813" s="25">
        <f t="shared" si="384"/>
        <v>111</v>
      </c>
      <c r="R813" s="25">
        <f t="shared" si="385"/>
        <v>111</v>
      </c>
      <c r="S813" s="25">
        <f t="shared" si="386"/>
        <v>74</v>
      </c>
      <c r="T813" s="25">
        <f t="shared" si="387"/>
        <v>74</v>
      </c>
      <c r="U813" s="25">
        <f t="shared" si="388"/>
        <v>76</v>
      </c>
      <c r="V813" s="25">
        <f t="shared" si="389"/>
        <v>76</v>
      </c>
      <c r="W813" s="25">
        <f t="shared" si="390"/>
        <v>0</v>
      </c>
      <c r="X813" s="25">
        <f t="shared" si="391"/>
        <v>0</v>
      </c>
      <c r="Y813" s="25">
        <f t="shared" si="392"/>
        <v>0</v>
      </c>
      <c r="Z813" s="25">
        <f t="shared" si="393"/>
        <v>0</v>
      </c>
      <c r="AA813" s="25">
        <f t="shared" si="394"/>
        <v>0</v>
      </c>
      <c r="AB813" s="25">
        <f t="shared" si="395"/>
        <v>0</v>
      </c>
      <c r="AC813" s="25">
        <f t="shared" si="396"/>
        <v>0</v>
      </c>
      <c r="AD813" s="25">
        <f t="shared" si="397"/>
        <v>0</v>
      </c>
      <c r="AE813" s="25">
        <f t="shared" si="398"/>
        <v>0</v>
      </c>
      <c r="AF813" s="27">
        <f t="shared" si="399"/>
        <v>0</v>
      </c>
      <c r="AG813" s="27">
        <f t="shared" si="400"/>
        <v>0</v>
      </c>
      <c r="AH813" s="27">
        <f t="shared" si="401"/>
        <v>0</v>
      </c>
      <c r="AI813" s="27">
        <f t="shared" si="402"/>
        <v>0</v>
      </c>
      <c r="AJ813" s="27">
        <f t="shared" si="403"/>
        <v>0</v>
      </c>
      <c r="AK813" s="26">
        <f>SUM(Tabela4[[#This Row],[1º ano  LP]:[Questionário Contextual Estudante]])</f>
        <v>1188</v>
      </c>
      <c r="AM813">
        <f>IFERROR(IF(VLOOKUP(Tabela4[[#This Row],[Designação]],BW:BX,2,0)="SIM",SUM(AR813:AU813)+(4*(SUM(BH813:BK813))),0),0)</f>
        <v>0</v>
      </c>
      <c r="AN813">
        <f>IFERROR(IF(VLOOKUP(Tabela4[[#This Row],[Designação]],BW:BX,2,0)="SIM",SUM(AV813:BC813)+(4*(SUM(BL813:BS813))),0),0)</f>
        <v>0</v>
      </c>
      <c r="AO813">
        <f>IFERROR(VLOOKUP(Tabela4[[#This Row],[Designação]],BW:BX,2,0),0)</f>
        <v>0</v>
      </c>
      <c r="AP813" t="str">
        <f>IF(Tabela4[[#This Row],[Designação]]=AQ813,"SIM","NÃO")</f>
        <v>SIM</v>
      </c>
      <c r="AQ813" s="38">
        <v>918073</v>
      </c>
      <c r="AR813">
        <v>102</v>
      </c>
      <c r="AS813">
        <v>85</v>
      </c>
      <c r="AT813">
        <v>86</v>
      </c>
      <c r="AU813">
        <v>99</v>
      </c>
      <c r="AV813">
        <v>66</v>
      </c>
      <c r="AW813">
        <v>68</v>
      </c>
      <c r="BD813">
        <v>506</v>
      </c>
      <c r="BF813" t="str">
        <f t="shared" si="404"/>
        <v>sim</v>
      </c>
      <c r="BG813" s="38">
        <v>918073</v>
      </c>
      <c r="BH813">
        <v>4</v>
      </c>
      <c r="BI813">
        <v>3</v>
      </c>
      <c r="BJ813">
        <v>3</v>
      </c>
      <c r="BK813">
        <v>3</v>
      </c>
      <c r="BL813">
        <v>2</v>
      </c>
      <c r="BM813">
        <v>2</v>
      </c>
      <c r="BT813">
        <v>17</v>
      </c>
    </row>
    <row r="814" spans="2:72" x14ac:dyDescent="0.25">
      <c r="B814" s="22">
        <v>9</v>
      </c>
      <c r="C814" s="23">
        <v>918074</v>
      </c>
      <c r="D814" s="24" t="s">
        <v>847</v>
      </c>
      <c r="E814" s="25">
        <f t="shared" si="374"/>
        <v>0</v>
      </c>
      <c r="F814" s="25">
        <f>Tabela4[[#This Row],[1º ano  LP]]</f>
        <v>0</v>
      </c>
      <c r="G814" s="27">
        <f t="shared" si="375"/>
        <v>0</v>
      </c>
      <c r="H814" s="27">
        <f>Tabela4[[#This Row],[1º ano - APLICADOR LP]]</f>
        <v>0</v>
      </c>
      <c r="I814" s="25">
        <f t="shared" si="376"/>
        <v>0</v>
      </c>
      <c r="J814" s="25">
        <f t="shared" si="377"/>
        <v>0</v>
      </c>
      <c r="K814" s="27">
        <f t="shared" si="378"/>
        <v>0</v>
      </c>
      <c r="L814" s="27">
        <f t="shared" si="379"/>
        <v>0</v>
      </c>
      <c r="M814" s="25">
        <f t="shared" si="380"/>
        <v>0</v>
      </c>
      <c r="N814" s="25">
        <f t="shared" si="381"/>
        <v>0</v>
      </c>
      <c r="O814" s="27">
        <f t="shared" si="382"/>
        <v>0</v>
      </c>
      <c r="P814" s="27">
        <f t="shared" si="383"/>
        <v>0</v>
      </c>
      <c r="Q814" s="25">
        <f t="shared" si="384"/>
        <v>0</v>
      </c>
      <c r="R814" s="25">
        <f t="shared" si="385"/>
        <v>0</v>
      </c>
      <c r="S814" s="25">
        <f t="shared" si="386"/>
        <v>0</v>
      </c>
      <c r="T814" s="25">
        <f t="shared" si="387"/>
        <v>0</v>
      </c>
      <c r="U814" s="25">
        <f t="shared" si="388"/>
        <v>0</v>
      </c>
      <c r="V814" s="25">
        <f t="shared" si="389"/>
        <v>0</v>
      </c>
      <c r="W814" s="25">
        <f t="shared" si="390"/>
        <v>177</v>
      </c>
      <c r="X814" s="25">
        <f t="shared" si="391"/>
        <v>177</v>
      </c>
      <c r="Y814" s="25">
        <f t="shared" si="392"/>
        <v>198</v>
      </c>
      <c r="Z814" s="25">
        <f t="shared" si="393"/>
        <v>198</v>
      </c>
      <c r="AA814" s="25">
        <f t="shared" si="394"/>
        <v>159</v>
      </c>
      <c r="AB814" s="25">
        <f t="shared" si="395"/>
        <v>159</v>
      </c>
      <c r="AC814" s="25">
        <f t="shared" si="396"/>
        <v>0</v>
      </c>
      <c r="AD814" s="25">
        <f t="shared" si="397"/>
        <v>0</v>
      </c>
      <c r="AE814" s="25">
        <f t="shared" si="398"/>
        <v>0</v>
      </c>
      <c r="AF814" s="27">
        <f t="shared" si="399"/>
        <v>0</v>
      </c>
      <c r="AG814" s="27">
        <f t="shared" si="400"/>
        <v>0</v>
      </c>
      <c r="AH814" s="27">
        <f t="shared" si="401"/>
        <v>0</v>
      </c>
      <c r="AI814" s="27">
        <f t="shared" si="402"/>
        <v>0</v>
      </c>
      <c r="AJ814" s="27">
        <f t="shared" si="403"/>
        <v>0</v>
      </c>
      <c r="AK814" s="26">
        <f>SUM(Tabela4[[#This Row],[1º ano  LP]:[Questionário Contextual Estudante]])</f>
        <v>1068</v>
      </c>
      <c r="AM814">
        <f>IFERROR(IF(VLOOKUP(Tabela4[[#This Row],[Designação]],BW:BX,2,0)="SIM",SUM(AR814:AU814)+(4*(SUM(BH814:BK814))),0),0)</f>
        <v>0</v>
      </c>
      <c r="AN814">
        <f>IFERROR(IF(VLOOKUP(Tabela4[[#This Row],[Designação]],BW:BX,2,0)="SIM",SUM(AV814:BC814)+(4*(SUM(BL814:BS814))),0),0)</f>
        <v>0</v>
      </c>
      <c r="AO814">
        <f>IFERROR(VLOOKUP(Tabela4[[#This Row],[Designação]],BW:BX,2,0),0)</f>
        <v>0</v>
      </c>
      <c r="AP814" t="str">
        <f>IF(Tabela4[[#This Row],[Designação]]=AQ814,"SIM","NÃO")</f>
        <v>SIM</v>
      </c>
      <c r="AQ814" s="38">
        <v>918074</v>
      </c>
      <c r="AX814">
        <v>161</v>
      </c>
      <c r="AY814">
        <v>178</v>
      </c>
      <c r="AZ814">
        <v>143</v>
      </c>
      <c r="BD814">
        <v>482</v>
      </c>
      <c r="BF814" t="str">
        <f t="shared" si="404"/>
        <v>sim</v>
      </c>
      <c r="BG814" s="38">
        <v>918074</v>
      </c>
      <c r="BN814">
        <v>4</v>
      </c>
      <c r="BO814">
        <v>5</v>
      </c>
      <c r="BP814">
        <v>4</v>
      </c>
      <c r="BT814">
        <v>13</v>
      </c>
    </row>
    <row r="815" spans="2:72" x14ac:dyDescent="0.25">
      <c r="B815" s="22">
        <v>9</v>
      </c>
      <c r="C815" s="23">
        <v>918075</v>
      </c>
      <c r="D815" s="24" t="s">
        <v>848</v>
      </c>
      <c r="E815" s="25">
        <f t="shared" si="374"/>
        <v>0</v>
      </c>
      <c r="F815" s="25">
        <f>Tabela4[[#This Row],[1º ano  LP]]</f>
        <v>0</v>
      </c>
      <c r="G815" s="27">
        <f t="shared" si="375"/>
        <v>0</v>
      </c>
      <c r="H815" s="27">
        <f>Tabela4[[#This Row],[1º ano - APLICADOR LP]]</f>
        <v>0</v>
      </c>
      <c r="I815" s="25">
        <f t="shared" si="376"/>
        <v>0</v>
      </c>
      <c r="J815" s="25">
        <f t="shared" si="377"/>
        <v>0</v>
      </c>
      <c r="K815" s="27">
        <f t="shared" si="378"/>
        <v>0</v>
      </c>
      <c r="L815" s="27">
        <f t="shared" si="379"/>
        <v>0</v>
      </c>
      <c r="M815" s="25">
        <f t="shared" si="380"/>
        <v>0</v>
      </c>
      <c r="N815" s="25">
        <f t="shared" si="381"/>
        <v>0</v>
      </c>
      <c r="O815" s="27">
        <f t="shared" si="382"/>
        <v>0</v>
      </c>
      <c r="P815" s="27">
        <f t="shared" si="383"/>
        <v>0</v>
      </c>
      <c r="Q815" s="25">
        <f t="shared" si="384"/>
        <v>0</v>
      </c>
      <c r="R815" s="25">
        <f t="shared" si="385"/>
        <v>0</v>
      </c>
      <c r="S815" s="25">
        <f t="shared" si="386"/>
        <v>0</v>
      </c>
      <c r="T815" s="25">
        <f t="shared" si="387"/>
        <v>0</v>
      </c>
      <c r="U815" s="25">
        <f t="shared" si="388"/>
        <v>188</v>
      </c>
      <c r="V815" s="25">
        <f t="shared" si="389"/>
        <v>188</v>
      </c>
      <c r="W815" s="25">
        <f t="shared" si="390"/>
        <v>251</v>
      </c>
      <c r="X815" s="25">
        <f t="shared" si="391"/>
        <v>251</v>
      </c>
      <c r="Y815" s="25">
        <f t="shared" si="392"/>
        <v>214</v>
      </c>
      <c r="Z815" s="25">
        <f t="shared" si="393"/>
        <v>214</v>
      </c>
      <c r="AA815" s="25">
        <f t="shared" si="394"/>
        <v>217</v>
      </c>
      <c r="AB815" s="25">
        <f t="shared" si="395"/>
        <v>217</v>
      </c>
      <c r="AC815" s="25">
        <f t="shared" si="396"/>
        <v>0</v>
      </c>
      <c r="AD815" s="25">
        <f t="shared" si="397"/>
        <v>0</v>
      </c>
      <c r="AE815" s="25">
        <f t="shared" si="398"/>
        <v>52</v>
      </c>
      <c r="AF815" s="27">
        <f t="shared" si="399"/>
        <v>52</v>
      </c>
      <c r="AG815" s="27">
        <f t="shared" si="400"/>
        <v>0</v>
      </c>
      <c r="AH815" s="27">
        <f t="shared" si="401"/>
        <v>0</v>
      </c>
      <c r="AI815" s="27">
        <f t="shared" si="402"/>
        <v>0</v>
      </c>
      <c r="AJ815" s="27">
        <f t="shared" si="403"/>
        <v>922</v>
      </c>
      <c r="AK815" s="26">
        <f>SUM(Tabela4[[#This Row],[1º ano  LP]:[Questionário Contextual Estudante]])</f>
        <v>2766</v>
      </c>
      <c r="AM815">
        <f>IFERROR(IF(VLOOKUP(Tabela4[[#This Row],[Designação]],BW:BX,2,0)="SIM",SUM(AR815:AU815)+(4*(SUM(BH815:BK815))),0),0)</f>
        <v>0</v>
      </c>
      <c r="AN815">
        <f>IFERROR(IF(VLOOKUP(Tabela4[[#This Row],[Designação]],BW:BX,2,0)="SIM",SUM(AV815:BC815)+(4*(SUM(BL815:BS815))),0),0)</f>
        <v>922</v>
      </c>
      <c r="AO815" t="str">
        <f>IFERROR(VLOOKUP(Tabela4[[#This Row],[Designação]],BW:BX,2,0),0)</f>
        <v>SIM</v>
      </c>
      <c r="AP815" t="str">
        <f>IF(Tabela4[[#This Row],[Designação]]=AQ815,"SIM","NÃO")</f>
        <v>SIM</v>
      </c>
      <c r="AQ815" s="38">
        <v>918075</v>
      </c>
      <c r="AW815">
        <v>168</v>
      </c>
      <c r="AX815">
        <v>227</v>
      </c>
      <c r="AY815">
        <v>194</v>
      </c>
      <c r="AZ815">
        <v>197</v>
      </c>
      <c r="BB815">
        <v>44</v>
      </c>
      <c r="BD815">
        <v>830</v>
      </c>
      <c r="BF815" t="str">
        <f t="shared" si="404"/>
        <v>sim</v>
      </c>
      <c r="BG815" s="38">
        <v>918075</v>
      </c>
      <c r="BM815">
        <v>5</v>
      </c>
      <c r="BN815">
        <v>6</v>
      </c>
      <c r="BO815">
        <v>5</v>
      </c>
      <c r="BP815">
        <v>5</v>
      </c>
      <c r="BR815">
        <v>2</v>
      </c>
      <c r="BT815">
        <v>23</v>
      </c>
    </row>
    <row r="816" spans="2:72" x14ac:dyDescent="0.25">
      <c r="B816" s="22">
        <v>9</v>
      </c>
      <c r="C816" s="23">
        <v>918076</v>
      </c>
      <c r="D816" s="24" t="s">
        <v>849</v>
      </c>
      <c r="E816" s="25">
        <f t="shared" si="374"/>
        <v>0</v>
      </c>
      <c r="F816" s="25">
        <f>Tabela4[[#This Row],[1º ano  LP]]</f>
        <v>0</v>
      </c>
      <c r="G816" s="27">
        <f t="shared" si="375"/>
        <v>0</v>
      </c>
      <c r="H816" s="27">
        <f>Tabela4[[#This Row],[1º ano - APLICADOR LP]]</f>
        <v>0</v>
      </c>
      <c r="I816" s="25">
        <f t="shared" si="376"/>
        <v>0</v>
      </c>
      <c r="J816" s="25">
        <f t="shared" si="377"/>
        <v>0</v>
      </c>
      <c r="K816" s="27">
        <f t="shared" si="378"/>
        <v>0</v>
      </c>
      <c r="L816" s="27">
        <f t="shared" si="379"/>
        <v>0</v>
      </c>
      <c r="M816" s="25">
        <f t="shared" si="380"/>
        <v>0</v>
      </c>
      <c r="N816" s="25">
        <f t="shared" si="381"/>
        <v>0</v>
      </c>
      <c r="O816" s="27">
        <f t="shared" si="382"/>
        <v>0</v>
      </c>
      <c r="P816" s="27">
        <f t="shared" si="383"/>
        <v>0</v>
      </c>
      <c r="Q816" s="25">
        <f t="shared" si="384"/>
        <v>0</v>
      </c>
      <c r="R816" s="25">
        <f t="shared" si="385"/>
        <v>0</v>
      </c>
      <c r="S816" s="25">
        <f t="shared" si="386"/>
        <v>0</v>
      </c>
      <c r="T816" s="25">
        <f t="shared" si="387"/>
        <v>0</v>
      </c>
      <c r="U816" s="25">
        <f t="shared" si="388"/>
        <v>75</v>
      </c>
      <c r="V816" s="25">
        <f t="shared" si="389"/>
        <v>75</v>
      </c>
      <c r="W816" s="25">
        <f t="shared" si="390"/>
        <v>73</v>
      </c>
      <c r="X816" s="25">
        <f t="shared" si="391"/>
        <v>73</v>
      </c>
      <c r="Y816" s="25">
        <f t="shared" si="392"/>
        <v>83</v>
      </c>
      <c r="Z816" s="25">
        <f t="shared" si="393"/>
        <v>83</v>
      </c>
      <c r="AA816" s="25">
        <f t="shared" si="394"/>
        <v>86</v>
      </c>
      <c r="AB816" s="25">
        <f t="shared" si="395"/>
        <v>86</v>
      </c>
      <c r="AC816" s="25">
        <f t="shared" si="396"/>
        <v>0</v>
      </c>
      <c r="AD816" s="25">
        <f t="shared" si="397"/>
        <v>0</v>
      </c>
      <c r="AE816" s="25">
        <f t="shared" si="398"/>
        <v>21</v>
      </c>
      <c r="AF816" s="27">
        <f t="shared" si="399"/>
        <v>21</v>
      </c>
      <c r="AG816" s="27">
        <f t="shared" si="400"/>
        <v>0</v>
      </c>
      <c r="AH816" s="27">
        <f t="shared" si="401"/>
        <v>0</v>
      </c>
      <c r="AI816" s="27">
        <f t="shared" si="402"/>
        <v>0</v>
      </c>
      <c r="AJ816" s="27">
        <f t="shared" si="403"/>
        <v>0</v>
      </c>
      <c r="AK816" s="26">
        <f>SUM(Tabela4[[#This Row],[1º ano  LP]:[Questionário Contextual Estudante]])</f>
        <v>676</v>
      </c>
      <c r="AM816">
        <f>IFERROR(IF(VLOOKUP(Tabela4[[#This Row],[Designação]],BW:BX,2,0)="SIM",SUM(AR816:AU816)+(4*(SUM(BH816:BK816))),0),0)</f>
        <v>0</v>
      </c>
      <c r="AN816">
        <f>IFERROR(IF(VLOOKUP(Tabela4[[#This Row],[Designação]],BW:BX,2,0)="SIM",SUM(AV816:BC816)+(4*(SUM(BL816:BS816))),0),0)</f>
        <v>0</v>
      </c>
      <c r="AO816">
        <f>IFERROR(VLOOKUP(Tabela4[[#This Row],[Designação]],BW:BX,2,0),0)</f>
        <v>0</v>
      </c>
      <c r="AP816" t="str">
        <f>IF(Tabela4[[#This Row],[Designação]]=AQ816,"SIM","NÃO")</f>
        <v>SIM</v>
      </c>
      <c r="AQ816" s="38">
        <v>918076</v>
      </c>
      <c r="AW816">
        <v>67</v>
      </c>
      <c r="AX816">
        <v>65</v>
      </c>
      <c r="AY816">
        <v>75</v>
      </c>
      <c r="AZ816">
        <v>78</v>
      </c>
      <c r="BB816">
        <v>17</v>
      </c>
      <c r="BD816">
        <v>302</v>
      </c>
      <c r="BF816" t="str">
        <f t="shared" si="404"/>
        <v>sim</v>
      </c>
      <c r="BG816" s="38">
        <v>918076</v>
      </c>
      <c r="BM816">
        <v>2</v>
      </c>
      <c r="BN816">
        <v>2</v>
      </c>
      <c r="BO816">
        <v>2</v>
      </c>
      <c r="BP816">
        <v>2</v>
      </c>
      <c r="BR816">
        <v>1</v>
      </c>
      <c r="BT816">
        <v>9</v>
      </c>
    </row>
    <row r="817" spans="2:72" x14ac:dyDescent="0.25">
      <c r="B817" s="22">
        <v>9</v>
      </c>
      <c r="C817" s="23">
        <v>918077</v>
      </c>
      <c r="D817" s="24" t="s">
        <v>850</v>
      </c>
      <c r="E817" s="25">
        <f t="shared" si="374"/>
        <v>0</v>
      </c>
      <c r="F817" s="25">
        <f>Tabela4[[#This Row],[1º ano  LP]]</f>
        <v>0</v>
      </c>
      <c r="G817" s="27">
        <f t="shared" si="375"/>
        <v>0</v>
      </c>
      <c r="H817" s="27">
        <f>Tabela4[[#This Row],[1º ano - APLICADOR LP]]</f>
        <v>0</v>
      </c>
      <c r="I817" s="25">
        <f t="shared" si="376"/>
        <v>0</v>
      </c>
      <c r="J817" s="25">
        <f t="shared" si="377"/>
        <v>0</v>
      </c>
      <c r="K817" s="27">
        <f t="shared" si="378"/>
        <v>0</v>
      </c>
      <c r="L817" s="27">
        <f t="shared" si="379"/>
        <v>0</v>
      </c>
      <c r="M817" s="25">
        <f t="shared" si="380"/>
        <v>0</v>
      </c>
      <c r="N817" s="25">
        <f t="shared" si="381"/>
        <v>0</v>
      </c>
      <c r="O817" s="27">
        <f t="shared" si="382"/>
        <v>0</v>
      </c>
      <c r="P817" s="27">
        <f t="shared" si="383"/>
        <v>0</v>
      </c>
      <c r="Q817" s="25">
        <f t="shared" si="384"/>
        <v>0</v>
      </c>
      <c r="R817" s="25">
        <f t="shared" si="385"/>
        <v>0</v>
      </c>
      <c r="S817" s="25">
        <f t="shared" si="386"/>
        <v>0</v>
      </c>
      <c r="T817" s="25">
        <f t="shared" si="387"/>
        <v>0</v>
      </c>
      <c r="U817" s="25">
        <f t="shared" si="388"/>
        <v>108</v>
      </c>
      <c r="V817" s="25">
        <f t="shared" si="389"/>
        <v>108</v>
      </c>
      <c r="W817" s="25">
        <f t="shared" si="390"/>
        <v>154</v>
      </c>
      <c r="X817" s="25">
        <f t="shared" si="391"/>
        <v>154</v>
      </c>
      <c r="Y817" s="25">
        <f t="shared" si="392"/>
        <v>126</v>
      </c>
      <c r="Z817" s="25">
        <f t="shared" si="393"/>
        <v>126</v>
      </c>
      <c r="AA817" s="25">
        <f t="shared" si="394"/>
        <v>86</v>
      </c>
      <c r="AB817" s="25">
        <f t="shared" si="395"/>
        <v>86</v>
      </c>
      <c r="AC817" s="25">
        <f t="shared" si="396"/>
        <v>0</v>
      </c>
      <c r="AD817" s="25">
        <f t="shared" si="397"/>
        <v>0</v>
      </c>
      <c r="AE817" s="25">
        <f t="shared" si="398"/>
        <v>33</v>
      </c>
      <c r="AF817" s="27">
        <f t="shared" si="399"/>
        <v>33</v>
      </c>
      <c r="AG817" s="27">
        <f t="shared" si="400"/>
        <v>0</v>
      </c>
      <c r="AH817" s="27">
        <f t="shared" si="401"/>
        <v>0</v>
      </c>
      <c r="AI817" s="27">
        <f t="shared" si="402"/>
        <v>0</v>
      </c>
      <c r="AJ817" s="27">
        <f t="shared" si="403"/>
        <v>0</v>
      </c>
      <c r="AK817" s="26">
        <f>SUM(Tabela4[[#This Row],[1º ano  LP]:[Questionário Contextual Estudante]])</f>
        <v>1014</v>
      </c>
      <c r="AM817">
        <f>IFERROR(IF(VLOOKUP(Tabela4[[#This Row],[Designação]],BW:BX,2,0)="SIM",SUM(AR817:AU817)+(4*(SUM(BH817:BK817))),0),0)</f>
        <v>0</v>
      </c>
      <c r="AN817">
        <f>IFERROR(IF(VLOOKUP(Tabela4[[#This Row],[Designação]],BW:BX,2,0)="SIM",SUM(AV817:BC817)+(4*(SUM(BL817:BS817))),0),0)</f>
        <v>0</v>
      </c>
      <c r="AO817">
        <f>IFERROR(VLOOKUP(Tabela4[[#This Row],[Designação]],BW:BX,2,0),0)</f>
        <v>0</v>
      </c>
      <c r="AP817" t="str">
        <f>IF(Tabela4[[#This Row],[Designação]]=AQ817,"SIM","NÃO")</f>
        <v>SIM</v>
      </c>
      <c r="AQ817" s="38">
        <v>918077</v>
      </c>
      <c r="AW817">
        <v>96</v>
      </c>
      <c r="AX817">
        <v>138</v>
      </c>
      <c r="AY817">
        <v>114</v>
      </c>
      <c r="AZ817">
        <v>78</v>
      </c>
      <c r="BB817">
        <v>29</v>
      </c>
      <c r="BD817">
        <v>455</v>
      </c>
      <c r="BF817" t="str">
        <f t="shared" si="404"/>
        <v>sim</v>
      </c>
      <c r="BG817" s="38">
        <v>918077</v>
      </c>
      <c r="BM817">
        <v>3</v>
      </c>
      <c r="BN817">
        <v>4</v>
      </c>
      <c r="BO817">
        <v>3</v>
      </c>
      <c r="BP817">
        <v>2</v>
      </c>
      <c r="BR817">
        <v>1</v>
      </c>
      <c r="BT817">
        <v>13</v>
      </c>
    </row>
    <row r="818" spans="2:72" x14ac:dyDescent="0.25">
      <c r="B818" s="22">
        <v>9</v>
      </c>
      <c r="C818" s="23">
        <v>918078</v>
      </c>
      <c r="D818" s="24" t="s">
        <v>851</v>
      </c>
      <c r="E818" s="25">
        <f t="shared" si="374"/>
        <v>0</v>
      </c>
      <c r="F818" s="25">
        <f>Tabela4[[#This Row],[1º ano  LP]]</f>
        <v>0</v>
      </c>
      <c r="G818" s="27">
        <f t="shared" si="375"/>
        <v>0</v>
      </c>
      <c r="H818" s="27">
        <f>Tabela4[[#This Row],[1º ano - APLICADOR LP]]</f>
        <v>0</v>
      </c>
      <c r="I818" s="25">
        <f t="shared" si="376"/>
        <v>0</v>
      </c>
      <c r="J818" s="25">
        <f t="shared" si="377"/>
        <v>0</v>
      </c>
      <c r="K818" s="27">
        <f t="shared" si="378"/>
        <v>0</v>
      </c>
      <c r="L818" s="27">
        <f t="shared" si="379"/>
        <v>0</v>
      </c>
      <c r="M818" s="25">
        <f t="shared" si="380"/>
        <v>0</v>
      </c>
      <c r="N818" s="25">
        <f t="shared" si="381"/>
        <v>0</v>
      </c>
      <c r="O818" s="27">
        <f t="shared" si="382"/>
        <v>0</v>
      </c>
      <c r="P818" s="27">
        <f t="shared" si="383"/>
        <v>0</v>
      </c>
      <c r="Q818" s="25">
        <f t="shared" si="384"/>
        <v>0</v>
      </c>
      <c r="R818" s="25">
        <f t="shared" si="385"/>
        <v>0</v>
      </c>
      <c r="S818" s="25">
        <f t="shared" si="386"/>
        <v>0</v>
      </c>
      <c r="T818" s="25">
        <f t="shared" si="387"/>
        <v>0</v>
      </c>
      <c r="U818" s="25">
        <f t="shared" si="388"/>
        <v>148</v>
      </c>
      <c r="V818" s="25">
        <f t="shared" si="389"/>
        <v>148</v>
      </c>
      <c r="W818" s="25">
        <f t="shared" si="390"/>
        <v>163</v>
      </c>
      <c r="X818" s="25">
        <f t="shared" si="391"/>
        <v>163</v>
      </c>
      <c r="Y818" s="25">
        <f t="shared" si="392"/>
        <v>123</v>
      </c>
      <c r="Z818" s="25">
        <f t="shared" si="393"/>
        <v>123</v>
      </c>
      <c r="AA818" s="25">
        <f t="shared" si="394"/>
        <v>125</v>
      </c>
      <c r="AB818" s="25">
        <f t="shared" si="395"/>
        <v>125</v>
      </c>
      <c r="AC818" s="25">
        <f t="shared" si="396"/>
        <v>0</v>
      </c>
      <c r="AD818" s="25">
        <f t="shared" si="397"/>
        <v>0</v>
      </c>
      <c r="AE818" s="25">
        <f t="shared" si="398"/>
        <v>0</v>
      </c>
      <c r="AF818" s="27">
        <f t="shared" si="399"/>
        <v>0</v>
      </c>
      <c r="AG818" s="27">
        <f t="shared" si="400"/>
        <v>0</v>
      </c>
      <c r="AH818" s="27">
        <f t="shared" si="401"/>
        <v>0</v>
      </c>
      <c r="AI818" s="27">
        <f t="shared" si="402"/>
        <v>0</v>
      </c>
      <c r="AJ818" s="27">
        <f t="shared" si="403"/>
        <v>0</v>
      </c>
      <c r="AK818" s="26">
        <f>SUM(Tabela4[[#This Row],[1º ano  LP]:[Questionário Contextual Estudante]])</f>
        <v>1118</v>
      </c>
      <c r="AM818">
        <f>IFERROR(IF(VLOOKUP(Tabela4[[#This Row],[Designação]],BW:BX,2,0)="SIM",SUM(AR818:AU818)+(4*(SUM(BH818:BK818))),0),0)</f>
        <v>0</v>
      </c>
      <c r="AN818">
        <f>IFERROR(IF(VLOOKUP(Tabela4[[#This Row],[Designação]],BW:BX,2,0)="SIM",SUM(AV818:BC818)+(4*(SUM(BL818:BS818))),0),0)</f>
        <v>0</v>
      </c>
      <c r="AO818">
        <f>IFERROR(VLOOKUP(Tabela4[[#This Row],[Designação]],BW:BX,2,0),0)</f>
        <v>0</v>
      </c>
      <c r="AP818" t="str">
        <f>IF(Tabela4[[#This Row],[Designação]]=AQ818,"SIM","NÃO")</f>
        <v>SIM</v>
      </c>
      <c r="AQ818" s="38">
        <v>918078</v>
      </c>
      <c r="AW818">
        <v>132</v>
      </c>
      <c r="AX818">
        <v>147</v>
      </c>
      <c r="AY818">
        <v>111</v>
      </c>
      <c r="AZ818">
        <v>113</v>
      </c>
      <c r="BD818">
        <v>503</v>
      </c>
      <c r="BF818" t="str">
        <f t="shared" si="404"/>
        <v>sim</v>
      </c>
      <c r="BG818" s="38">
        <v>918078</v>
      </c>
      <c r="BM818">
        <v>4</v>
      </c>
      <c r="BN818">
        <v>4</v>
      </c>
      <c r="BO818">
        <v>3</v>
      </c>
      <c r="BP818">
        <v>3</v>
      </c>
      <c r="BT818">
        <v>14</v>
      </c>
    </row>
    <row r="819" spans="2:72" x14ac:dyDescent="0.25">
      <c r="B819" s="22">
        <v>9</v>
      </c>
      <c r="C819" s="23">
        <v>918079</v>
      </c>
      <c r="D819" s="24" t="s">
        <v>852</v>
      </c>
      <c r="E819" s="25">
        <f t="shared" si="374"/>
        <v>100</v>
      </c>
      <c r="F819" s="25">
        <f>Tabela4[[#This Row],[1º ano  LP]]</f>
        <v>100</v>
      </c>
      <c r="G819" s="27">
        <f t="shared" si="375"/>
        <v>6</v>
      </c>
      <c r="H819" s="27">
        <f>Tabela4[[#This Row],[1º ano - APLICADOR LP]]</f>
        <v>6</v>
      </c>
      <c r="I819" s="25">
        <f t="shared" si="376"/>
        <v>69</v>
      </c>
      <c r="J819" s="25">
        <f t="shared" si="377"/>
        <v>69</v>
      </c>
      <c r="K819" s="27">
        <f t="shared" si="378"/>
        <v>4</v>
      </c>
      <c r="L819" s="27">
        <f t="shared" si="379"/>
        <v>4</v>
      </c>
      <c r="M819" s="25">
        <f t="shared" si="380"/>
        <v>66</v>
      </c>
      <c r="N819" s="25">
        <f t="shared" si="381"/>
        <v>66</v>
      </c>
      <c r="O819" s="27">
        <f t="shared" si="382"/>
        <v>4</v>
      </c>
      <c r="P819" s="27">
        <f t="shared" si="383"/>
        <v>4</v>
      </c>
      <c r="Q819" s="25">
        <f t="shared" si="384"/>
        <v>111</v>
      </c>
      <c r="R819" s="25">
        <f t="shared" si="385"/>
        <v>111</v>
      </c>
      <c r="S819" s="25">
        <f t="shared" si="386"/>
        <v>114</v>
      </c>
      <c r="T819" s="25">
        <f t="shared" si="387"/>
        <v>114</v>
      </c>
      <c r="U819" s="25">
        <f t="shared" si="388"/>
        <v>71</v>
      </c>
      <c r="V819" s="25">
        <f t="shared" si="389"/>
        <v>71</v>
      </c>
      <c r="W819" s="25">
        <f t="shared" si="390"/>
        <v>0</v>
      </c>
      <c r="X819" s="25">
        <f t="shared" si="391"/>
        <v>0</v>
      </c>
      <c r="Y819" s="25">
        <f t="shared" si="392"/>
        <v>0</v>
      </c>
      <c r="Z819" s="25">
        <f t="shared" si="393"/>
        <v>0</v>
      </c>
      <c r="AA819" s="25">
        <f t="shared" si="394"/>
        <v>0</v>
      </c>
      <c r="AB819" s="25">
        <f t="shared" si="395"/>
        <v>0</v>
      </c>
      <c r="AC819" s="25">
        <f t="shared" si="396"/>
        <v>0</v>
      </c>
      <c r="AD819" s="25">
        <f t="shared" si="397"/>
        <v>0</v>
      </c>
      <c r="AE819" s="25">
        <f t="shared" si="398"/>
        <v>0</v>
      </c>
      <c r="AF819" s="27">
        <f t="shared" si="399"/>
        <v>0</v>
      </c>
      <c r="AG819" s="27">
        <f t="shared" si="400"/>
        <v>0</v>
      </c>
      <c r="AH819" s="27">
        <f t="shared" si="401"/>
        <v>0</v>
      </c>
      <c r="AI819" s="27">
        <f t="shared" si="402"/>
        <v>0</v>
      </c>
      <c r="AJ819" s="27">
        <f t="shared" si="403"/>
        <v>0</v>
      </c>
      <c r="AK819" s="26">
        <f>SUM(Tabela4[[#This Row],[1º ano  LP]:[Questionário Contextual Estudante]])</f>
        <v>1090</v>
      </c>
      <c r="AM819">
        <f>IFERROR(IF(VLOOKUP(Tabela4[[#This Row],[Designação]],BW:BX,2,0)="SIM",SUM(AR819:AU819)+(4*(SUM(BH819:BK819))),0),0)</f>
        <v>0</v>
      </c>
      <c r="AN819">
        <f>IFERROR(IF(VLOOKUP(Tabela4[[#This Row],[Designação]],BW:BX,2,0)="SIM",SUM(AV819:BC819)+(4*(SUM(BL819:BS819))),0),0)</f>
        <v>0</v>
      </c>
      <c r="AO819">
        <f>IFERROR(VLOOKUP(Tabela4[[#This Row],[Designação]],BW:BX,2,0),0)</f>
        <v>0</v>
      </c>
      <c r="AP819" t="str">
        <f>IF(Tabela4[[#This Row],[Designação]]=AQ819,"SIM","NÃO")</f>
        <v>SIM</v>
      </c>
      <c r="AQ819" s="38">
        <v>918079</v>
      </c>
      <c r="AR819">
        <v>88</v>
      </c>
      <c r="AS819">
        <v>61</v>
      </c>
      <c r="AT819">
        <v>58</v>
      </c>
      <c r="AU819">
        <v>99</v>
      </c>
      <c r="AV819">
        <v>102</v>
      </c>
      <c r="AW819">
        <v>63</v>
      </c>
      <c r="BD819">
        <v>471</v>
      </c>
      <c r="BF819" t="str">
        <f t="shared" si="404"/>
        <v>sim</v>
      </c>
      <c r="BG819" s="38">
        <v>918079</v>
      </c>
      <c r="BH819">
        <v>3</v>
      </c>
      <c r="BI819">
        <v>2</v>
      </c>
      <c r="BJ819">
        <v>2</v>
      </c>
      <c r="BK819">
        <v>3</v>
      </c>
      <c r="BL819">
        <v>3</v>
      </c>
      <c r="BM819">
        <v>2</v>
      </c>
      <c r="BT819">
        <v>15</v>
      </c>
    </row>
    <row r="820" spans="2:72" x14ac:dyDescent="0.25">
      <c r="B820" s="22">
        <v>9</v>
      </c>
      <c r="C820" s="23">
        <v>918080</v>
      </c>
      <c r="D820" s="24" t="s">
        <v>853</v>
      </c>
      <c r="E820" s="25">
        <f t="shared" si="374"/>
        <v>62</v>
      </c>
      <c r="F820" s="25">
        <f>Tabela4[[#This Row],[1º ano  LP]]</f>
        <v>62</v>
      </c>
      <c r="G820" s="27">
        <f t="shared" si="375"/>
        <v>4</v>
      </c>
      <c r="H820" s="27">
        <f>Tabela4[[#This Row],[1º ano - APLICADOR LP]]</f>
        <v>4</v>
      </c>
      <c r="I820" s="25">
        <f t="shared" si="376"/>
        <v>56</v>
      </c>
      <c r="J820" s="25">
        <f t="shared" si="377"/>
        <v>56</v>
      </c>
      <c r="K820" s="27">
        <f t="shared" si="378"/>
        <v>4</v>
      </c>
      <c r="L820" s="27">
        <f t="shared" si="379"/>
        <v>4</v>
      </c>
      <c r="M820" s="25">
        <f t="shared" si="380"/>
        <v>69</v>
      </c>
      <c r="N820" s="25">
        <f t="shared" si="381"/>
        <v>69</v>
      </c>
      <c r="O820" s="27">
        <f t="shared" si="382"/>
        <v>4</v>
      </c>
      <c r="P820" s="27">
        <f t="shared" si="383"/>
        <v>4</v>
      </c>
      <c r="Q820" s="25">
        <f t="shared" si="384"/>
        <v>74</v>
      </c>
      <c r="R820" s="25">
        <f t="shared" si="385"/>
        <v>74</v>
      </c>
      <c r="S820" s="25">
        <f t="shared" si="386"/>
        <v>73</v>
      </c>
      <c r="T820" s="25">
        <f t="shared" si="387"/>
        <v>73</v>
      </c>
      <c r="U820" s="25">
        <f t="shared" si="388"/>
        <v>0</v>
      </c>
      <c r="V820" s="25">
        <f t="shared" si="389"/>
        <v>0</v>
      </c>
      <c r="W820" s="25">
        <f t="shared" si="390"/>
        <v>0</v>
      </c>
      <c r="X820" s="25">
        <f t="shared" si="391"/>
        <v>0</v>
      </c>
      <c r="Y820" s="25">
        <f t="shared" si="392"/>
        <v>0</v>
      </c>
      <c r="Z820" s="25">
        <f t="shared" si="393"/>
        <v>0</v>
      </c>
      <c r="AA820" s="25">
        <f t="shared" si="394"/>
        <v>0</v>
      </c>
      <c r="AB820" s="25">
        <f t="shared" si="395"/>
        <v>0</v>
      </c>
      <c r="AC820" s="25">
        <f t="shared" si="396"/>
        <v>0</v>
      </c>
      <c r="AD820" s="25">
        <f t="shared" si="397"/>
        <v>0</v>
      </c>
      <c r="AE820" s="25">
        <f t="shared" si="398"/>
        <v>0</v>
      </c>
      <c r="AF820" s="27">
        <f t="shared" si="399"/>
        <v>0</v>
      </c>
      <c r="AG820" s="27">
        <f t="shared" si="400"/>
        <v>0</v>
      </c>
      <c r="AH820" s="27">
        <f t="shared" si="401"/>
        <v>0</v>
      </c>
      <c r="AI820" s="27">
        <f t="shared" si="402"/>
        <v>0</v>
      </c>
      <c r="AJ820" s="27">
        <f t="shared" si="403"/>
        <v>0</v>
      </c>
      <c r="AK820" s="26">
        <f>SUM(Tabela4[[#This Row],[1º ano  LP]:[Questionário Contextual Estudante]])</f>
        <v>692</v>
      </c>
      <c r="AM820">
        <f>IFERROR(IF(VLOOKUP(Tabela4[[#This Row],[Designação]],BW:BX,2,0)="SIM",SUM(AR820:AU820)+(4*(SUM(BH820:BK820))),0),0)</f>
        <v>0</v>
      </c>
      <c r="AN820">
        <f>IFERROR(IF(VLOOKUP(Tabela4[[#This Row],[Designação]],BW:BX,2,0)="SIM",SUM(AV820:BC820)+(4*(SUM(BL820:BS820))),0),0)</f>
        <v>0</v>
      </c>
      <c r="AO820">
        <f>IFERROR(VLOOKUP(Tabela4[[#This Row],[Designação]],BW:BX,2,0),0)</f>
        <v>0</v>
      </c>
      <c r="AP820" t="str">
        <f>IF(Tabela4[[#This Row],[Designação]]=AQ820,"SIM","NÃO")</f>
        <v>SIM</v>
      </c>
      <c r="AQ820" s="38">
        <v>918080</v>
      </c>
      <c r="AR820">
        <v>54</v>
      </c>
      <c r="AS820">
        <v>48</v>
      </c>
      <c r="AT820">
        <v>61</v>
      </c>
      <c r="AU820">
        <v>66</v>
      </c>
      <c r="AV820">
        <v>65</v>
      </c>
      <c r="BD820">
        <v>294</v>
      </c>
      <c r="BF820" t="str">
        <f t="shared" si="404"/>
        <v>sim</v>
      </c>
      <c r="BG820" s="38">
        <v>918080</v>
      </c>
      <c r="BH820">
        <v>2</v>
      </c>
      <c r="BI820">
        <v>2</v>
      </c>
      <c r="BJ820">
        <v>2</v>
      </c>
      <c r="BK820">
        <v>2</v>
      </c>
      <c r="BL820">
        <v>2</v>
      </c>
      <c r="BT820">
        <v>10</v>
      </c>
    </row>
    <row r="821" spans="2:72" x14ac:dyDescent="0.25">
      <c r="B821" s="22">
        <v>9</v>
      </c>
      <c r="C821" s="23">
        <v>918081</v>
      </c>
      <c r="D821" s="24" t="s">
        <v>854</v>
      </c>
      <c r="E821" s="25">
        <f t="shared" si="374"/>
        <v>0</v>
      </c>
      <c r="F821" s="25">
        <f>Tabela4[[#This Row],[1º ano  LP]]</f>
        <v>0</v>
      </c>
      <c r="G821" s="27">
        <f t="shared" si="375"/>
        <v>0</v>
      </c>
      <c r="H821" s="27">
        <f>Tabela4[[#This Row],[1º ano - APLICADOR LP]]</f>
        <v>0</v>
      </c>
      <c r="I821" s="25">
        <f t="shared" si="376"/>
        <v>0</v>
      </c>
      <c r="J821" s="25">
        <f t="shared" si="377"/>
        <v>0</v>
      </c>
      <c r="K821" s="27">
        <f t="shared" si="378"/>
        <v>0</v>
      </c>
      <c r="L821" s="27">
        <f t="shared" si="379"/>
        <v>0</v>
      </c>
      <c r="M821" s="25">
        <f t="shared" si="380"/>
        <v>0</v>
      </c>
      <c r="N821" s="25">
        <f t="shared" si="381"/>
        <v>0</v>
      </c>
      <c r="O821" s="27">
        <f t="shared" si="382"/>
        <v>0</v>
      </c>
      <c r="P821" s="27">
        <f t="shared" si="383"/>
        <v>0</v>
      </c>
      <c r="Q821" s="25">
        <f t="shared" si="384"/>
        <v>0</v>
      </c>
      <c r="R821" s="25">
        <f t="shared" si="385"/>
        <v>0</v>
      </c>
      <c r="S821" s="25">
        <f t="shared" si="386"/>
        <v>0</v>
      </c>
      <c r="T821" s="25">
        <f t="shared" si="387"/>
        <v>0</v>
      </c>
      <c r="U821" s="25">
        <f t="shared" si="388"/>
        <v>265</v>
      </c>
      <c r="V821" s="25">
        <f t="shared" si="389"/>
        <v>265</v>
      </c>
      <c r="W821" s="25">
        <f t="shared" si="390"/>
        <v>233</v>
      </c>
      <c r="X821" s="25">
        <f t="shared" si="391"/>
        <v>233</v>
      </c>
      <c r="Y821" s="25">
        <f t="shared" si="392"/>
        <v>223</v>
      </c>
      <c r="Z821" s="25">
        <f t="shared" si="393"/>
        <v>223</v>
      </c>
      <c r="AA821" s="25">
        <f t="shared" si="394"/>
        <v>217</v>
      </c>
      <c r="AB821" s="25">
        <f t="shared" si="395"/>
        <v>217</v>
      </c>
      <c r="AC821" s="25">
        <f t="shared" si="396"/>
        <v>37</v>
      </c>
      <c r="AD821" s="25">
        <f t="shared" si="397"/>
        <v>37</v>
      </c>
      <c r="AE821" s="25">
        <f t="shared" si="398"/>
        <v>24</v>
      </c>
      <c r="AF821" s="27">
        <f t="shared" si="399"/>
        <v>24</v>
      </c>
      <c r="AG821" s="27">
        <f t="shared" si="400"/>
        <v>0</v>
      </c>
      <c r="AH821" s="27">
        <f t="shared" si="401"/>
        <v>0</v>
      </c>
      <c r="AI821" s="27">
        <f t="shared" si="402"/>
        <v>0</v>
      </c>
      <c r="AJ821" s="27">
        <f t="shared" si="403"/>
        <v>0</v>
      </c>
      <c r="AK821" s="26">
        <f>SUM(Tabela4[[#This Row],[1º ano  LP]:[Questionário Contextual Estudante]])</f>
        <v>1998</v>
      </c>
      <c r="AM821">
        <f>IFERROR(IF(VLOOKUP(Tabela4[[#This Row],[Designação]],BW:BX,2,0)="SIM",SUM(AR821:AU821)+(4*(SUM(BH821:BK821))),0),0)</f>
        <v>0</v>
      </c>
      <c r="AN821">
        <f>IFERROR(IF(VLOOKUP(Tabela4[[#This Row],[Designação]],BW:BX,2,0)="SIM",SUM(AV821:BC821)+(4*(SUM(BL821:BS821))),0),0)</f>
        <v>0</v>
      </c>
      <c r="AO821">
        <f>IFERROR(VLOOKUP(Tabela4[[#This Row],[Designação]],BW:BX,2,0),0)</f>
        <v>0</v>
      </c>
      <c r="AP821" t="str">
        <f>IF(Tabela4[[#This Row],[Designação]]=AQ821,"SIM","NÃO")</f>
        <v>SIM</v>
      </c>
      <c r="AQ821" s="38">
        <v>918081</v>
      </c>
      <c r="AW821">
        <v>237</v>
      </c>
      <c r="AX821">
        <v>213</v>
      </c>
      <c r="AY821">
        <v>203</v>
      </c>
      <c r="AZ821">
        <v>197</v>
      </c>
      <c r="BA821">
        <v>33</v>
      </c>
      <c r="BB821">
        <v>20</v>
      </c>
      <c r="BD821">
        <v>903</v>
      </c>
      <c r="BF821" t="str">
        <f t="shared" si="404"/>
        <v>sim</v>
      </c>
      <c r="BG821" s="38">
        <v>918081</v>
      </c>
      <c r="BM821">
        <v>7</v>
      </c>
      <c r="BN821">
        <v>5</v>
      </c>
      <c r="BO821">
        <v>5</v>
      </c>
      <c r="BP821">
        <v>5</v>
      </c>
      <c r="BQ821">
        <v>1</v>
      </c>
      <c r="BR821">
        <v>1</v>
      </c>
      <c r="BT821">
        <v>24</v>
      </c>
    </row>
    <row r="822" spans="2:72" x14ac:dyDescent="0.25">
      <c r="B822" s="22">
        <v>9</v>
      </c>
      <c r="C822" s="23">
        <v>918083</v>
      </c>
      <c r="D822" s="24" t="s">
        <v>855</v>
      </c>
      <c r="E822" s="25">
        <f t="shared" si="374"/>
        <v>0</v>
      </c>
      <c r="F822" s="25">
        <f>Tabela4[[#This Row],[1º ano  LP]]</f>
        <v>0</v>
      </c>
      <c r="G822" s="27">
        <f t="shared" si="375"/>
        <v>0</v>
      </c>
      <c r="H822" s="27">
        <f>Tabela4[[#This Row],[1º ano - APLICADOR LP]]</f>
        <v>0</v>
      </c>
      <c r="I822" s="25">
        <f t="shared" si="376"/>
        <v>0</v>
      </c>
      <c r="J822" s="25">
        <f t="shared" si="377"/>
        <v>0</v>
      </c>
      <c r="K822" s="27">
        <f t="shared" si="378"/>
        <v>0</v>
      </c>
      <c r="L822" s="27">
        <f t="shared" si="379"/>
        <v>0</v>
      </c>
      <c r="M822" s="25">
        <f t="shared" si="380"/>
        <v>0</v>
      </c>
      <c r="N822" s="25">
        <f t="shared" si="381"/>
        <v>0</v>
      </c>
      <c r="O822" s="27">
        <f t="shared" si="382"/>
        <v>0</v>
      </c>
      <c r="P822" s="27">
        <f t="shared" si="383"/>
        <v>0</v>
      </c>
      <c r="Q822" s="25">
        <f t="shared" si="384"/>
        <v>0</v>
      </c>
      <c r="R822" s="25">
        <f t="shared" si="385"/>
        <v>0</v>
      </c>
      <c r="S822" s="25">
        <f t="shared" si="386"/>
        <v>0</v>
      </c>
      <c r="T822" s="25">
        <f t="shared" si="387"/>
        <v>0</v>
      </c>
      <c r="U822" s="25">
        <f t="shared" si="388"/>
        <v>0</v>
      </c>
      <c r="V822" s="25">
        <f t="shared" si="389"/>
        <v>0</v>
      </c>
      <c r="W822" s="25">
        <f t="shared" si="390"/>
        <v>208</v>
      </c>
      <c r="X822" s="25">
        <f t="shared" si="391"/>
        <v>208</v>
      </c>
      <c r="Y822" s="25">
        <f t="shared" si="392"/>
        <v>177</v>
      </c>
      <c r="Z822" s="25">
        <f t="shared" si="393"/>
        <v>177</v>
      </c>
      <c r="AA822" s="25">
        <f t="shared" si="394"/>
        <v>169</v>
      </c>
      <c r="AB822" s="25">
        <f t="shared" si="395"/>
        <v>169</v>
      </c>
      <c r="AC822" s="25">
        <f t="shared" si="396"/>
        <v>0</v>
      </c>
      <c r="AD822" s="25">
        <f t="shared" si="397"/>
        <v>0</v>
      </c>
      <c r="AE822" s="25">
        <f t="shared" si="398"/>
        <v>0</v>
      </c>
      <c r="AF822" s="27">
        <f t="shared" si="399"/>
        <v>0</v>
      </c>
      <c r="AG822" s="27">
        <f t="shared" si="400"/>
        <v>0</v>
      </c>
      <c r="AH822" s="27">
        <f t="shared" si="401"/>
        <v>0</v>
      </c>
      <c r="AI822" s="27">
        <f t="shared" si="402"/>
        <v>0</v>
      </c>
      <c r="AJ822" s="27">
        <f t="shared" si="403"/>
        <v>0</v>
      </c>
      <c r="AK822" s="26">
        <f>SUM(Tabela4[[#This Row],[1º ano  LP]:[Questionário Contextual Estudante]])</f>
        <v>1108</v>
      </c>
      <c r="AM822">
        <f>IFERROR(IF(VLOOKUP(Tabela4[[#This Row],[Designação]],BW:BX,2,0)="SIM",SUM(AR822:AU822)+(4*(SUM(BH822:BK822))),0),0)</f>
        <v>0</v>
      </c>
      <c r="AN822">
        <f>IFERROR(IF(VLOOKUP(Tabela4[[#This Row],[Designação]],BW:BX,2,0)="SIM",SUM(AV822:BC822)+(4*(SUM(BL822:BS822))),0),0)</f>
        <v>0</v>
      </c>
      <c r="AO822">
        <f>IFERROR(VLOOKUP(Tabela4[[#This Row],[Designação]],BW:BX,2,0),0)</f>
        <v>0</v>
      </c>
      <c r="AP822" t="str">
        <f>IF(Tabela4[[#This Row],[Designação]]=AQ822,"SIM","NÃO")</f>
        <v>SIM</v>
      </c>
      <c r="AQ822" s="38">
        <v>918083</v>
      </c>
      <c r="AX822">
        <v>188</v>
      </c>
      <c r="AY822">
        <v>161</v>
      </c>
      <c r="AZ822">
        <v>153</v>
      </c>
      <c r="BD822">
        <v>502</v>
      </c>
      <c r="BF822" t="str">
        <f t="shared" si="404"/>
        <v>sim</v>
      </c>
      <c r="BG822" s="38">
        <v>918083</v>
      </c>
      <c r="BN822">
        <v>5</v>
      </c>
      <c r="BO822">
        <v>4</v>
      </c>
      <c r="BP822">
        <v>4</v>
      </c>
      <c r="BT822">
        <v>13</v>
      </c>
    </row>
    <row r="823" spans="2:72" x14ac:dyDescent="0.25">
      <c r="B823" s="22">
        <v>9</v>
      </c>
      <c r="C823" s="23">
        <v>918084</v>
      </c>
      <c r="D823" s="24" t="s">
        <v>856</v>
      </c>
      <c r="E823" s="25">
        <f t="shared" si="374"/>
        <v>0</v>
      </c>
      <c r="F823" s="25">
        <f>Tabela4[[#This Row],[1º ano  LP]]</f>
        <v>0</v>
      </c>
      <c r="G823" s="27">
        <f t="shared" si="375"/>
        <v>0</v>
      </c>
      <c r="H823" s="27">
        <f>Tabela4[[#This Row],[1º ano - APLICADOR LP]]</f>
        <v>0</v>
      </c>
      <c r="I823" s="25">
        <f t="shared" si="376"/>
        <v>0</v>
      </c>
      <c r="J823" s="25">
        <f t="shared" si="377"/>
        <v>0</v>
      </c>
      <c r="K823" s="27">
        <f t="shared" si="378"/>
        <v>0</v>
      </c>
      <c r="L823" s="27">
        <f t="shared" si="379"/>
        <v>0</v>
      </c>
      <c r="M823" s="25">
        <f t="shared" si="380"/>
        <v>0</v>
      </c>
      <c r="N823" s="25">
        <f t="shared" si="381"/>
        <v>0</v>
      </c>
      <c r="O823" s="27">
        <f t="shared" si="382"/>
        <v>0</v>
      </c>
      <c r="P823" s="27">
        <f t="shared" si="383"/>
        <v>0</v>
      </c>
      <c r="Q823" s="25">
        <f t="shared" si="384"/>
        <v>0</v>
      </c>
      <c r="R823" s="25">
        <f t="shared" si="385"/>
        <v>0</v>
      </c>
      <c r="S823" s="25">
        <f t="shared" si="386"/>
        <v>0</v>
      </c>
      <c r="T823" s="25">
        <f t="shared" si="387"/>
        <v>0</v>
      </c>
      <c r="U823" s="25">
        <f t="shared" si="388"/>
        <v>145</v>
      </c>
      <c r="V823" s="25">
        <f t="shared" si="389"/>
        <v>145</v>
      </c>
      <c r="W823" s="25">
        <f t="shared" si="390"/>
        <v>268</v>
      </c>
      <c r="X823" s="25">
        <f t="shared" si="391"/>
        <v>268</v>
      </c>
      <c r="Y823" s="25">
        <f t="shared" si="392"/>
        <v>173</v>
      </c>
      <c r="Z823" s="25">
        <f t="shared" si="393"/>
        <v>173</v>
      </c>
      <c r="AA823" s="25">
        <f t="shared" si="394"/>
        <v>166</v>
      </c>
      <c r="AB823" s="25">
        <f t="shared" si="395"/>
        <v>166</v>
      </c>
      <c r="AC823" s="25">
        <f t="shared" si="396"/>
        <v>0</v>
      </c>
      <c r="AD823" s="25">
        <f t="shared" si="397"/>
        <v>0</v>
      </c>
      <c r="AE823" s="25">
        <f t="shared" si="398"/>
        <v>54</v>
      </c>
      <c r="AF823" s="27">
        <f t="shared" si="399"/>
        <v>54</v>
      </c>
      <c r="AG823" s="27">
        <f t="shared" si="400"/>
        <v>0</v>
      </c>
      <c r="AH823" s="27">
        <f t="shared" si="401"/>
        <v>0</v>
      </c>
      <c r="AI823" s="27">
        <f t="shared" si="402"/>
        <v>0</v>
      </c>
      <c r="AJ823" s="27">
        <f t="shared" si="403"/>
        <v>0</v>
      </c>
      <c r="AK823" s="26">
        <f>SUM(Tabela4[[#This Row],[1º ano  LP]:[Questionário Contextual Estudante]])</f>
        <v>1612</v>
      </c>
      <c r="AM823">
        <f>IFERROR(IF(VLOOKUP(Tabela4[[#This Row],[Designação]],BW:BX,2,0)="SIM",SUM(AR823:AU823)+(4*(SUM(BH823:BK823))),0),0)</f>
        <v>0</v>
      </c>
      <c r="AN823">
        <f>IFERROR(IF(VLOOKUP(Tabela4[[#This Row],[Designação]],BW:BX,2,0)="SIM",SUM(AV823:BC823)+(4*(SUM(BL823:BS823))),0),0)</f>
        <v>0</v>
      </c>
      <c r="AO823">
        <f>IFERROR(VLOOKUP(Tabela4[[#This Row],[Designação]],BW:BX,2,0),0)</f>
        <v>0</v>
      </c>
      <c r="AP823" t="str">
        <f>IF(Tabela4[[#This Row],[Designação]]=AQ823,"SIM","NÃO")</f>
        <v>SIM</v>
      </c>
      <c r="AQ823" s="38">
        <v>918084</v>
      </c>
      <c r="AW823">
        <v>129</v>
      </c>
      <c r="AX823">
        <v>244</v>
      </c>
      <c r="AY823">
        <v>157</v>
      </c>
      <c r="AZ823">
        <v>150</v>
      </c>
      <c r="BB823">
        <v>46</v>
      </c>
      <c r="BD823">
        <v>726</v>
      </c>
      <c r="BF823" t="str">
        <f t="shared" si="404"/>
        <v>sim</v>
      </c>
      <c r="BG823" s="38">
        <v>918084</v>
      </c>
      <c r="BM823">
        <v>4</v>
      </c>
      <c r="BN823">
        <v>6</v>
      </c>
      <c r="BO823">
        <v>4</v>
      </c>
      <c r="BP823">
        <v>4</v>
      </c>
      <c r="BR823">
        <v>2</v>
      </c>
      <c r="BT823">
        <v>20</v>
      </c>
    </row>
    <row r="824" spans="2:72" x14ac:dyDescent="0.25">
      <c r="B824" s="22">
        <v>9</v>
      </c>
      <c r="C824" s="23">
        <v>918085</v>
      </c>
      <c r="D824" s="24" t="s">
        <v>857</v>
      </c>
      <c r="E824" s="25">
        <f t="shared" si="374"/>
        <v>32</v>
      </c>
      <c r="F824" s="25">
        <f>Tabela4[[#This Row],[1º ano  LP]]</f>
        <v>32</v>
      </c>
      <c r="G824" s="27">
        <f t="shared" si="375"/>
        <v>2</v>
      </c>
      <c r="H824" s="27">
        <f>Tabela4[[#This Row],[1º ano - APLICADOR LP]]</f>
        <v>2</v>
      </c>
      <c r="I824" s="25">
        <f t="shared" si="376"/>
        <v>69</v>
      </c>
      <c r="J824" s="25">
        <f t="shared" si="377"/>
        <v>69</v>
      </c>
      <c r="K824" s="27">
        <f t="shared" si="378"/>
        <v>4</v>
      </c>
      <c r="L824" s="27">
        <f t="shared" si="379"/>
        <v>4</v>
      </c>
      <c r="M824" s="25">
        <f t="shared" si="380"/>
        <v>71</v>
      </c>
      <c r="N824" s="25">
        <f t="shared" si="381"/>
        <v>71</v>
      </c>
      <c r="O824" s="27">
        <f t="shared" si="382"/>
        <v>4</v>
      </c>
      <c r="P824" s="27">
        <f t="shared" si="383"/>
        <v>4</v>
      </c>
      <c r="Q824" s="25">
        <f t="shared" si="384"/>
        <v>74</v>
      </c>
      <c r="R824" s="25">
        <f t="shared" si="385"/>
        <v>74</v>
      </c>
      <c r="S824" s="25">
        <f t="shared" si="386"/>
        <v>82</v>
      </c>
      <c r="T824" s="25">
        <f t="shared" si="387"/>
        <v>82</v>
      </c>
      <c r="U824" s="25">
        <f t="shared" si="388"/>
        <v>0</v>
      </c>
      <c r="V824" s="25">
        <f t="shared" si="389"/>
        <v>0</v>
      </c>
      <c r="W824" s="25">
        <f t="shared" si="390"/>
        <v>0</v>
      </c>
      <c r="X824" s="25">
        <f t="shared" si="391"/>
        <v>0</v>
      </c>
      <c r="Y824" s="25">
        <f t="shared" si="392"/>
        <v>0</v>
      </c>
      <c r="Z824" s="25">
        <f t="shared" si="393"/>
        <v>0</v>
      </c>
      <c r="AA824" s="25">
        <f t="shared" si="394"/>
        <v>0</v>
      </c>
      <c r="AB824" s="25">
        <f t="shared" si="395"/>
        <v>0</v>
      </c>
      <c r="AC824" s="25">
        <f t="shared" si="396"/>
        <v>0</v>
      </c>
      <c r="AD824" s="25">
        <f t="shared" si="397"/>
        <v>0</v>
      </c>
      <c r="AE824" s="25">
        <f t="shared" si="398"/>
        <v>0</v>
      </c>
      <c r="AF824" s="27">
        <f t="shared" si="399"/>
        <v>0</v>
      </c>
      <c r="AG824" s="27">
        <f t="shared" si="400"/>
        <v>0</v>
      </c>
      <c r="AH824" s="27">
        <f t="shared" si="401"/>
        <v>0</v>
      </c>
      <c r="AI824" s="27">
        <f t="shared" si="402"/>
        <v>0</v>
      </c>
      <c r="AJ824" s="27">
        <f t="shared" si="403"/>
        <v>0</v>
      </c>
      <c r="AK824" s="26">
        <f>SUM(Tabela4[[#This Row],[1º ano  LP]:[Questionário Contextual Estudante]])</f>
        <v>676</v>
      </c>
      <c r="AM824">
        <f>IFERROR(IF(VLOOKUP(Tabela4[[#This Row],[Designação]],BW:BX,2,0)="SIM",SUM(AR824:AU824)+(4*(SUM(BH824:BK824))),0),0)</f>
        <v>0</v>
      </c>
      <c r="AN824">
        <f>IFERROR(IF(VLOOKUP(Tabela4[[#This Row],[Designação]],BW:BX,2,0)="SIM",SUM(AV824:BC824)+(4*(SUM(BL824:BS824))),0),0)</f>
        <v>0</v>
      </c>
      <c r="AO824">
        <f>IFERROR(VLOOKUP(Tabela4[[#This Row],[Designação]],BW:BX,2,0),0)</f>
        <v>0</v>
      </c>
      <c r="AP824" t="str">
        <f>IF(Tabela4[[#This Row],[Designação]]=AQ824,"SIM","NÃO")</f>
        <v>SIM</v>
      </c>
      <c r="AQ824" s="38">
        <v>918085</v>
      </c>
      <c r="AR824">
        <v>28</v>
      </c>
      <c r="AS824">
        <v>61</v>
      </c>
      <c r="AT824">
        <v>63</v>
      </c>
      <c r="AU824">
        <v>66</v>
      </c>
      <c r="AV824">
        <v>74</v>
      </c>
      <c r="BD824">
        <v>292</v>
      </c>
      <c r="BF824" t="str">
        <f t="shared" si="404"/>
        <v>sim</v>
      </c>
      <c r="BG824" s="38">
        <v>918085</v>
      </c>
      <c r="BH824">
        <v>1</v>
      </c>
      <c r="BI824">
        <v>2</v>
      </c>
      <c r="BJ824">
        <v>2</v>
      </c>
      <c r="BK824">
        <v>2</v>
      </c>
      <c r="BL824">
        <v>2</v>
      </c>
      <c r="BT824">
        <v>9</v>
      </c>
    </row>
    <row r="825" spans="2:72" x14ac:dyDescent="0.25">
      <c r="B825" s="22">
        <v>9</v>
      </c>
      <c r="C825" s="23">
        <v>918086</v>
      </c>
      <c r="D825" s="24" t="s">
        <v>858</v>
      </c>
      <c r="E825" s="25">
        <f t="shared" si="374"/>
        <v>96</v>
      </c>
      <c r="F825" s="25">
        <f>Tabela4[[#This Row],[1º ano  LP]]</f>
        <v>96</v>
      </c>
      <c r="G825" s="27">
        <f t="shared" si="375"/>
        <v>6</v>
      </c>
      <c r="H825" s="27">
        <f>Tabela4[[#This Row],[1º ano - APLICADOR LP]]</f>
        <v>6</v>
      </c>
      <c r="I825" s="25">
        <f t="shared" si="376"/>
        <v>163</v>
      </c>
      <c r="J825" s="25">
        <f t="shared" si="377"/>
        <v>163</v>
      </c>
      <c r="K825" s="27">
        <f t="shared" si="378"/>
        <v>10</v>
      </c>
      <c r="L825" s="27">
        <f t="shared" si="379"/>
        <v>10</v>
      </c>
      <c r="M825" s="25">
        <f t="shared" si="380"/>
        <v>178</v>
      </c>
      <c r="N825" s="25">
        <f t="shared" si="381"/>
        <v>178</v>
      </c>
      <c r="O825" s="27">
        <f t="shared" si="382"/>
        <v>10</v>
      </c>
      <c r="P825" s="27">
        <f t="shared" si="383"/>
        <v>10</v>
      </c>
      <c r="Q825" s="25">
        <f t="shared" si="384"/>
        <v>110</v>
      </c>
      <c r="R825" s="25">
        <f t="shared" si="385"/>
        <v>110</v>
      </c>
      <c r="S825" s="25">
        <f t="shared" si="386"/>
        <v>116</v>
      </c>
      <c r="T825" s="25">
        <f t="shared" si="387"/>
        <v>116</v>
      </c>
      <c r="U825" s="25">
        <f t="shared" si="388"/>
        <v>33</v>
      </c>
      <c r="V825" s="25">
        <f t="shared" si="389"/>
        <v>33</v>
      </c>
      <c r="W825" s="25">
        <f t="shared" si="390"/>
        <v>0</v>
      </c>
      <c r="X825" s="25">
        <f t="shared" si="391"/>
        <v>0</v>
      </c>
      <c r="Y825" s="25">
        <f t="shared" si="392"/>
        <v>0</v>
      </c>
      <c r="Z825" s="25">
        <f t="shared" si="393"/>
        <v>0</v>
      </c>
      <c r="AA825" s="25">
        <f t="shared" si="394"/>
        <v>0</v>
      </c>
      <c r="AB825" s="25">
        <f t="shared" si="395"/>
        <v>0</v>
      </c>
      <c r="AC825" s="25">
        <f t="shared" si="396"/>
        <v>0</v>
      </c>
      <c r="AD825" s="25">
        <f t="shared" si="397"/>
        <v>0</v>
      </c>
      <c r="AE825" s="25">
        <f t="shared" si="398"/>
        <v>0</v>
      </c>
      <c r="AF825" s="27">
        <f t="shared" si="399"/>
        <v>0</v>
      </c>
      <c r="AG825" s="27">
        <f t="shared" si="400"/>
        <v>0</v>
      </c>
      <c r="AH825" s="27">
        <f t="shared" si="401"/>
        <v>0</v>
      </c>
      <c r="AI825" s="27">
        <f t="shared" si="402"/>
        <v>547</v>
      </c>
      <c r="AJ825" s="27">
        <f t="shared" si="403"/>
        <v>149</v>
      </c>
      <c r="AK825" s="26">
        <f>SUM(Tabela4[[#This Row],[1º ano  LP]:[Questionário Contextual Estudante]])</f>
        <v>2140</v>
      </c>
      <c r="AM825">
        <f>IFERROR(IF(VLOOKUP(Tabela4[[#This Row],[Designação]],BW:BX,2,0)="SIM",SUM(AR825:AU825)+(4*(SUM(BH825:BK825))),0),0)</f>
        <v>547</v>
      </c>
      <c r="AN825">
        <f>IFERROR(IF(VLOOKUP(Tabela4[[#This Row],[Designação]],BW:BX,2,0)="SIM",SUM(AV825:BC825)+(4*(SUM(BL825:BS825))),0),0)</f>
        <v>149</v>
      </c>
      <c r="AO825" t="str">
        <f>IFERROR(VLOOKUP(Tabela4[[#This Row],[Designação]],BW:BX,2,0),0)</f>
        <v>SIM</v>
      </c>
      <c r="AP825" t="str">
        <f>IF(Tabela4[[#This Row],[Designação]]=AQ825,"SIM","NÃO")</f>
        <v>SIM</v>
      </c>
      <c r="AQ825" s="38">
        <v>918086</v>
      </c>
      <c r="AR825">
        <v>84</v>
      </c>
      <c r="AS825">
        <v>143</v>
      </c>
      <c r="AT825">
        <v>158</v>
      </c>
      <c r="AU825">
        <v>98</v>
      </c>
      <c r="AV825">
        <v>104</v>
      </c>
      <c r="AW825">
        <v>29</v>
      </c>
      <c r="BD825">
        <v>616</v>
      </c>
      <c r="BF825" t="str">
        <f t="shared" si="404"/>
        <v>sim</v>
      </c>
      <c r="BG825" s="38">
        <v>918086</v>
      </c>
      <c r="BH825">
        <v>3</v>
      </c>
      <c r="BI825">
        <v>5</v>
      </c>
      <c r="BJ825">
        <v>5</v>
      </c>
      <c r="BK825">
        <v>3</v>
      </c>
      <c r="BL825">
        <v>3</v>
      </c>
      <c r="BM825">
        <v>1</v>
      </c>
      <c r="BT825">
        <v>20</v>
      </c>
    </row>
    <row r="826" spans="2:72" x14ac:dyDescent="0.25">
      <c r="B826" s="22">
        <v>9</v>
      </c>
      <c r="C826" s="23">
        <v>918087</v>
      </c>
      <c r="D826" s="24" t="s">
        <v>859</v>
      </c>
      <c r="E826" s="25">
        <f t="shared" si="374"/>
        <v>99</v>
      </c>
      <c r="F826" s="25">
        <f>Tabela4[[#This Row],[1º ano  LP]]</f>
        <v>99</v>
      </c>
      <c r="G826" s="27">
        <f t="shared" si="375"/>
        <v>6</v>
      </c>
      <c r="H826" s="27">
        <f>Tabela4[[#This Row],[1º ano - APLICADOR LP]]</f>
        <v>6</v>
      </c>
      <c r="I826" s="25">
        <f t="shared" si="376"/>
        <v>103</v>
      </c>
      <c r="J826" s="25">
        <f t="shared" si="377"/>
        <v>103</v>
      </c>
      <c r="K826" s="27">
        <f t="shared" si="378"/>
        <v>6</v>
      </c>
      <c r="L826" s="27">
        <f t="shared" si="379"/>
        <v>6</v>
      </c>
      <c r="M826" s="25">
        <f t="shared" si="380"/>
        <v>146</v>
      </c>
      <c r="N826" s="25">
        <f t="shared" si="381"/>
        <v>146</v>
      </c>
      <c r="O826" s="27">
        <f t="shared" si="382"/>
        <v>8</v>
      </c>
      <c r="P826" s="27">
        <f t="shared" si="383"/>
        <v>8</v>
      </c>
      <c r="Q826" s="25">
        <f t="shared" si="384"/>
        <v>102</v>
      </c>
      <c r="R826" s="25">
        <f t="shared" si="385"/>
        <v>102</v>
      </c>
      <c r="S826" s="25">
        <f t="shared" si="386"/>
        <v>116</v>
      </c>
      <c r="T826" s="25">
        <f t="shared" si="387"/>
        <v>116</v>
      </c>
      <c r="U826" s="25">
        <f t="shared" si="388"/>
        <v>0</v>
      </c>
      <c r="V826" s="25">
        <f t="shared" si="389"/>
        <v>0</v>
      </c>
      <c r="W826" s="25">
        <f t="shared" si="390"/>
        <v>0</v>
      </c>
      <c r="X826" s="25">
        <f t="shared" si="391"/>
        <v>0</v>
      </c>
      <c r="Y826" s="25">
        <f t="shared" si="392"/>
        <v>0</v>
      </c>
      <c r="Z826" s="25">
        <f t="shared" si="393"/>
        <v>0</v>
      </c>
      <c r="AA826" s="25">
        <f t="shared" si="394"/>
        <v>0</v>
      </c>
      <c r="AB826" s="25">
        <f t="shared" si="395"/>
        <v>0</v>
      </c>
      <c r="AC826" s="25">
        <f t="shared" si="396"/>
        <v>0</v>
      </c>
      <c r="AD826" s="25">
        <f t="shared" si="397"/>
        <v>0</v>
      </c>
      <c r="AE826" s="25">
        <f t="shared" si="398"/>
        <v>0</v>
      </c>
      <c r="AF826" s="27">
        <f t="shared" si="399"/>
        <v>0</v>
      </c>
      <c r="AG826" s="27">
        <f t="shared" si="400"/>
        <v>0</v>
      </c>
      <c r="AH826" s="27">
        <f t="shared" si="401"/>
        <v>0</v>
      </c>
      <c r="AI826" s="27">
        <f t="shared" si="402"/>
        <v>0</v>
      </c>
      <c r="AJ826" s="27">
        <f t="shared" si="403"/>
        <v>0</v>
      </c>
      <c r="AK826" s="26">
        <f>SUM(Tabela4[[#This Row],[1º ano  LP]:[Questionário Contextual Estudante]])</f>
        <v>1172</v>
      </c>
      <c r="AM826">
        <f>IFERROR(IF(VLOOKUP(Tabela4[[#This Row],[Designação]],BW:BX,2,0)="SIM",SUM(AR826:AU826)+(4*(SUM(BH826:BK826))),0),0)</f>
        <v>0</v>
      </c>
      <c r="AN826">
        <f>IFERROR(IF(VLOOKUP(Tabela4[[#This Row],[Designação]],BW:BX,2,0)="SIM",SUM(AV826:BC826)+(4*(SUM(BL826:BS826))),0),0)</f>
        <v>0</v>
      </c>
      <c r="AO826">
        <f>IFERROR(VLOOKUP(Tabela4[[#This Row],[Designação]],BW:BX,2,0),0)</f>
        <v>0</v>
      </c>
      <c r="AP826" t="str">
        <f>IF(Tabela4[[#This Row],[Designação]]=AQ826,"SIM","NÃO")</f>
        <v>SIM</v>
      </c>
      <c r="AQ826" s="38">
        <v>918087</v>
      </c>
      <c r="AR826">
        <v>87</v>
      </c>
      <c r="AS826">
        <v>91</v>
      </c>
      <c r="AT826">
        <v>130</v>
      </c>
      <c r="AU826">
        <v>90</v>
      </c>
      <c r="AV826">
        <v>104</v>
      </c>
      <c r="BD826">
        <v>502</v>
      </c>
      <c r="BF826" t="str">
        <f t="shared" si="404"/>
        <v>sim</v>
      </c>
      <c r="BG826" s="38">
        <v>918087</v>
      </c>
      <c r="BH826">
        <v>3</v>
      </c>
      <c r="BI826">
        <v>3</v>
      </c>
      <c r="BJ826">
        <v>4</v>
      </c>
      <c r="BK826">
        <v>3</v>
      </c>
      <c r="BL826">
        <v>3</v>
      </c>
      <c r="BT826">
        <v>16</v>
      </c>
    </row>
    <row r="827" spans="2:72" x14ac:dyDescent="0.25">
      <c r="B827" s="22">
        <v>9</v>
      </c>
      <c r="C827" s="23">
        <v>918088</v>
      </c>
      <c r="D827" s="24" t="s">
        <v>860</v>
      </c>
      <c r="E827" s="25">
        <f t="shared" si="374"/>
        <v>142</v>
      </c>
      <c r="F827" s="25">
        <f>Tabela4[[#This Row],[1º ano  LP]]</f>
        <v>142</v>
      </c>
      <c r="G827" s="27">
        <f t="shared" si="375"/>
        <v>8</v>
      </c>
      <c r="H827" s="27">
        <f>Tabela4[[#This Row],[1º ano - APLICADOR LP]]</f>
        <v>8</v>
      </c>
      <c r="I827" s="25">
        <f t="shared" si="376"/>
        <v>174</v>
      </c>
      <c r="J827" s="25">
        <f t="shared" si="377"/>
        <v>174</v>
      </c>
      <c r="K827" s="27">
        <f t="shared" si="378"/>
        <v>10</v>
      </c>
      <c r="L827" s="27">
        <f t="shared" si="379"/>
        <v>10</v>
      </c>
      <c r="M827" s="25">
        <f t="shared" si="380"/>
        <v>207</v>
      </c>
      <c r="N827" s="25">
        <f t="shared" si="381"/>
        <v>207</v>
      </c>
      <c r="O827" s="27">
        <f t="shared" si="382"/>
        <v>12</v>
      </c>
      <c r="P827" s="27">
        <f t="shared" si="383"/>
        <v>12</v>
      </c>
      <c r="Q827" s="25">
        <f t="shared" si="384"/>
        <v>181</v>
      </c>
      <c r="R827" s="25">
        <f t="shared" si="385"/>
        <v>181</v>
      </c>
      <c r="S827" s="25">
        <f t="shared" si="386"/>
        <v>134</v>
      </c>
      <c r="T827" s="25">
        <f t="shared" si="387"/>
        <v>134</v>
      </c>
      <c r="U827" s="25">
        <f t="shared" si="388"/>
        <v>0</v>
      </c>
      <c r="V827" s="25">
        <f t="shared" si="389"/>
        <v>0</v>
      </c>
      <c r="W827" s="25">
        <f t="shared" si="390"/>
        <v>0</v>
      </c>
      <c r="X827" s="25">
        <f t="shared" si="391"/>
        <v>0</v>
      </c>
      <c r="Y827" s="25">
        <f t="shared" si="392"/>
        <v>0</v>
      </c>
      <c r="Z827" s="25">
        <f t="shared" si="393"/>
        <v>0</v>
      </c>
      <c r="AA827" s="25">
        <f t="shared" si="394"/>
        <v>0</v>
      </c>
      <c r="AB827" s="25">
        <f t="shared" si="395"/>
        <v>0</v>
      </c>
      <c r="AC827" s="25">
        <f t="shared" si="396"/>
        <v>0</v>
      </c>
      <c r="AD827" s="25">
        <f t="shared" si="397"/>
        <v>0</v>
      </c>
      <c r="AE827" s="25">
        <f t="shared" si="398"/>
        <v>0</v>
      </c>
      <c r="AF827" s="27">
        <f t="shared" si="399"/>
        <v>0</v>
      </c>
      <c r="AG827" s="27">
        <f t="shared" si="400"/>
        <v>0</v>
      </c>
      <c r="AH827" s="27">
        <f t="shared" si="401"/>
        <v>0</v>
      </c>
      <c r="AI827" s="27">
        <f t="shared" si="402"/>
        <v>704</v>
      </c>
      <c r="AJ827" s="27">
        <f t="shared" si="403"/>
        <v>134</v>
      </c>
      <c r="AK827" s="26">
        <f>SUM(Tabela4[[#This Row],[1º ano  LP]:[Questionário Contextual Estudante]])</f>
        <v>2574</v>
      </c>
      <c r="AM827">
        <f>IFERROR(IF(VLOOKUP(Tabela4[[#This Row],[Designação]],BW:BX,2,0)="SIM",SUM(AR827:AU827)+(4*(SUM(BH827:BK827))),0),0)</f>
        <v>704</v>
      </c>
      <c r="AN827">
        <f>IFERROR(IF(VLOOKUP(Tabela4[[#This Row],[Designação]],BW:BX,2,0)="SIM",SUM(AV827:BC827)+(4*(SUM(BL827:BS827))),0),0)</f>
        <v>134</v>
      </c>
      <c r="AO827" t="str">
        <f>IFERROR(VLOOKUP(Tabela4[[#This Row],[Designação]],BW:BX,2,0),0)</f>
        <v>SIM</v>
      </c>
      <c r="AP827" t="str">
        <f>IF(Tabela4[[#This Row],[Designação]]=AQ827,"SIM","NÃO")</f>
        <v>SIM</v>
      </c>
      <c r="AQ827" s="38">
        <v>918088</v>
      </c>
      <c r="AR827">
        <v>126</v>
      </c>
      <c r="AS827">
        <v>154</v>
      </c>
      <c r="AT827">
        <v>183</v>
      </c>
      <c r="AU827">
        <v>161</v>
      </c>
      <c r="AV827">
        <v>118</v>
      </c>
      <c r="BD827">
        <v>742</v>
      </c>
      <c r="BF827" t="str">
        <f t="shared" si="404"/>
        <v>sim</v>
      </c>
      <c r="BG827" s="38">
        <v>918088</v>
      </c>
      <c r="BH827">
        <v>4</v>
      </c>
      <c r="BI827">
        <v>5</v>
      </c>
      <c r="BJ827">
        <v>6</v>
      </c>
      <c r="BK827">
        <v>5</v>
      </c>
      <c r="BL827">
        <v>4</v>
      </c>
      <c r="BT827">
        <v>24</v>
      </c>
    </row>
    <row r="828" spans="2:72" x14ac:dyDescent="0.25">
      <c r="B828" s="22">
        <v>9</v>
      </c>
      <c r="C828" s="23">
        <v>918094</v>
      </c>
      <c r="D828" s="24" t="s">
        <v>861</v>
      </c>
      <c r="E828" s="25">
        <f t="shared" si="374"/>
        <v>0</v>
      </c>
      <c r="F828" s="25">
        <f>Tabela4[[#This Row],[1º ano  LP]]</f>
        <v>0</v>
      </c>
      <c r="G828" s="27">
        <f t="shared" si="375"/>
        <v>0</v>
      </c>
      <c r="H828" s="27">
        <f>Tabela4[[#This Row],[1º ano - APLICADOR LP]]</f>
        <v>0</v>
      </c>
      <c r="I828" s="25">
        <f t="shared" si="376"/>
        <v>0</v>
      </c>
      <c r="J828" s="25">
        <f t="shared" si="377"/>
        <v>0</v>
      </c>
      <c r="K828" s="27">
        <f t="shared" si="378"/>
        <v>0</v>
      </c>
      <c r="L828" s="27">
        <f t="shared" si="379"/>
        <v>0</v>
      </c>
      <c r="M828" s="25">
        <f t="shared" si="380"/>
        <v>0</v>
      </c>
      <c r="N828" s="25">
        <f t="shared" si="381"/>
        <v>0</v>
      </c>
      <c r="O828" s="27">
        <f t="shared" si="382"/>
        <v>0</v>
      </c>
      <c r="P828" s="27">
        <f t="shared" si="383"/>
        <v>0</v>
      </c>
      <c r="Q828" s="25">
        <f t="shared" si="384"/>
        <v>0</v>
      </c>
      <c r="R828" s="25">
        <f t="shared" si="385"/>
        <v>0</v>
      </c>
      <c r="S828" s="25">
        <f t="shared" si="386"/>
        <v>0</v>
      </c>
      <c r="T828" s="25">
        <f t="shared" si="387"/>
        <v>0</v>
      </c>
      <c r="U828" s="25">
        <f t="shared" si="388"/>
        <v>107</v>
      </c>
      <c r="V828" s="25">
        <f t="shared" si="389"/>
        <v>107</v>
      </c>
      <c r="W828" s="25">
        <f t="shared" si="390"/>
        <v>175</v>
      </c>
      <c r="X828" s="25">
        <f t="shared" si="391"/>
        <v>175</v>
      </c>
      <c r="Y828" s="25">
        <f t="shared" si="392"/>
        <v>122</v>
      </c>
      <c r="Z828" s="25">
        <f t="shared" si="393"/>
        <v>122</v>
      </c>
      <c r="AA828" s="25">
        <f t="shared" si="394"/>
        <v>138</v>
      </c>
      <c r="AB828" s="25">
        <f t="shared" si="395"/>
        <v>138</v>
      </c>
      <c r="AC828" s="25">
        <f t="shared" si="396"/>
        <v>0</v>
      </c>
      <c r="AD828" s="25">
        <f t="shared" si="397"/>
        <v>0</v>
      </c>
      <c r="AE828" s="25">
        <f t="shared" si="398"/>
        <v>0</v>
      </c>
      <c r="AF828" s="27">
        <f t="shared" si="399"/>
        <v>0</v>
      </c>
      <c r="AG828" s="27">
        <f t="shared" si="400"/>
        <v>0</v>
      </c>
      <c r="AH828" s="27">
        <f t="shared" si="401"/>
        <v>0</v>
      </c>
      <c r="AI828" s="27">
        <f t="shared" si="402"/>
        <v>0</v>
      </c>
      <c r="AJ828" s="27">
        <f t="shared" si="403"/>
        <v>0</v>
      </c>
      <c r="AK828" s="26">
        <f>SUM(Tabela4[[#This Row],[1º ano  LP]:[Questionário Contextual Estudante]])</f>
        <v>1084</v>
      </c>
      <c r="AM828">
        <f>IFERROR(IF(VLOOKUP(Tabela4[[#This Row],[Designação]],BW:BX,2,0)="SIM",SUM(AR828:AU828)+(4*(SUM(BH828:BK828))),0),0)</f>
        <v>0</v>
      </c>
      <c r="AN828">
        <f>IFERROR(IF(VLOOKUP(Tabela4[[#This Row],[Designação]],BW:BX,2,0)="SIM",SUM(AV828:BC828)+(4*(SUM(BL828:BS828))),0),0)</f>
        <v>0</v>
      </c>
      <c r="AO828">
        <f>IFERROR(VLOOKUP(Tabela4[[#This Row],[Designação]],BW:BX,2,0),0)</f>
        <v>0</v>
      </c>
      <c r="AP828" t="str">
        <f>IF(Tabela4[[#This Row],[Designação]]=AQ828,"SIM","NÃO")</f>
        <v>SIM</v>
      </c>
      <c r="AQ828" s="38">
        <v>918094</v>
      </c>
      <c r="AW828">
        <v>95</v>
      </c>
      <c r="AX828">
        <v>159</v>
      </c>
      <c r="AY828">
        <v>110</v>
      </c>
      <c r="AZ828">
        <v>126</v>
      </c>
      <c r="BD828">
        <v>490</v>
      </c>
      <c r="BF828" t="str">
        <f t="shared" si="404"/>
        <v>sim</v>
      </c>
      <c r="BG828" s="38">
        <v>918094</v>
      </c>
      <c r="BM828">
        <v>3</v>
      </c>
      <c r="BN828">
        <v>4</v>
      </c>
      <c r="BO828">
        <v>3</v>
      </c>
      <c r="BP828">
        <v>3</v>
      </c>
      <c r="BT828">
        <v>13</v>
      </c>
    </row>
    <row r="829" spans="2:72" x14ac:dyDescent="0.25">
      <c r="B829" s="22">
        <v>9</v>
      </c>
      <c r="C829" s="23">
        <v>918095</v>
      </c>
      <c r="D829" s="24" t="s">
        <v>862</v>
      </c>
      <c r="E829" s="25">
        <f t="shared" si="374"/>
        <v>108</v>
      </c>
      <c r="F829" s="25">
        <f>Tabela4[[#This Row],[1º ano  LP]]</f>
        <v>108</v>
      </c>
      <c r="G829" s="27">
        <f t="shared" si="375"/>
        <v>6</v>
      </c>
      <c r="H829" s="27">
        <f>Tabela4[[#This Row],[1º ano - APLICADOR LP]]</f>
        <v>6</v>
      </c>
      <c r="I829" s="25">
        <f t="shared" si="376"/>
        <v>103</v>
      </c>
      <c r="J829" s="25">
        <f t="shared" si="377"/>
        <v>103</v>
      </c>
      <c r="K829" s="27">
        <f t="shared" si="378"/>
        <v>6</v>
      </c>
      <c r="L829" s="27">
        <f t="shared" si="379"/>
        <v>6</v>
      </c>
      <c r="M829" s="25">
        <f t="shared" si="380"/>
        <v>141</v>
      </c>
      <c r="N829" s="25">
        <f t="shared" si="381"/>
        <v>141</v>
      </c>
      <c r="O829" s="27">
        <f t="shared" si="382"/>
        <v>8</v>
      </c>
      <c r="P829" s="27">
        <f t="shared" si="383"/>
        <v>8</v>
      </c>
      <c r="Q829" s="25">
        <f t="shared" si="384"/>
        <v>156</v>
      </c>
      <c r="R829" s="25">
        <f t="shared" si="385"/>
        <v>156</v>
      </c>
      <c r="S829" s="25">
        <f t="shared" si="386"/>
        <v>123</v>
      </c>
      <c r="T829" s="25">
        <f t="shared" si="387"/>
        <v>123</v>
      </c>
      <c r="U829" s="25">
        <f t="shared" si="388"/>
        <v>0</v>
      </c>
      <c r="V829" s="25">
        <f t="shared" si="389"/>
        <v>0</v>
      </c>
      <c r="W829" s="25">
        <f t="shared" si="390"/>
        <v>0</v>
      </c>
      <c r="X829" s="25">
        <f t="shared" si="391"/>
        <v>0</v>
      </c>
      <c r="Y829" s="25">
        <f t="shared" si="392"/>
        <v>0</v>
      </c>
      <c r="Z829" s="25">
        <f t="shared" si="393"/>
        <v>0</v>
      </c>
      <c r="AA829" s="25">
        <f t="shared" si="394"/>
        <v>0</v>
      </c>
      <c r="AB829" s="25">
        <f t="shared" si="395"/>
        <v>0</v>
      </c>
      <c r="AC829" s="25">
        <f t="shared" si="396"/>
        <v>0</v>
      </c>
      <c r="AD829" s="25">
        <f t="shared" si="397"/>
        <v>0</v>
      </c>
      <c r="AE829" s="25">
        <f t="shared" si="398"/>
        <v>0</v>
      </c>
      <c r="AF829" s="27">
        <f t="shared" si="399"/>
        <v>0</v>
      </c>
      <c r="AG829" s="27">
        <f t="shared" si="400"/>
        <v>0</v>
      </c>
      <c r="AH829" s="27">
        <f t="shared" si="401"/>
        <v>0</v>
      </c>
      <c r="AI829" s="27">
        <f t="shared" si="402"/>
        <v>0</v>
      </c>
      <c r="AJ829" s="27">
        <f t="shared" si="403"/>
        <v>0</v>
      </c>
      <c r="AK829" s="26">
        <f>SUM(Tabela4[[#This Row],[1º ano  LP]:[Questionário Contextual Estudante]])</f>
        <v>1302</v>
      </c>
      <c r="AM829">
        <f>IFERROR(IF(VLOOKUP(Tabela4[[#This Row],[Designação]],BW:BX,2,0)="SIM",SUM(AR829:AU829)+(4*(SUM(BH829:BK829))),0),0)</f>
        <v>0</v>
      </c>
      <c r="AN829">
        <f>IFERROR(IF(VLOOKUP(Tabela4[[#This Row],[Designação]],BW:BX,2,0)="SIM",SUM(AV829:BC829)+(4*(SUM(BL829:BS829))),0),0)</f>
        <v>0</v>
      </c>
      <c r="AO829">
        <f>IFERROR(VLOOKUP(Tabela4[[#This Row],[Designação]],BW:BX,2,0),0)</f>
        <v>0</v>
      </c>
      <c r="AP829" t="str">
        <f>IF(Tabela4[[#This Row],[Designação]]=AQ829,"SIM","NÃO")</f>
        <v>SIM</v>
      </c>
      <c r="AQ829" s="38">
        <v>918095</v>
      </c>
      <c r="AR829">
        <v>96</v>
      </c>
      <c r="AS829">
        <v>91</v>
      </c>
      <c r="AT829">
        <v>125</v>
      </c>
      <c r="AU829">
        <v>140</v>
      </c>
      <c r="AV829">
        <v>111</v>
      </c>
      <c r="BD829">
        <v>563</v>
      </c>
      <c r="BF829" t="str">
        <f t="shared" si="404"/>
        <v>sim</v>
      </c>
      <c r="BG829" s="38">
        <v>918095</v>
      </c>
      <c r="BH829">
        <v>3</v>
      </c>
      <c r="BI829">
        <v>3</v>
      </c>
      <c r="BJ829">
        <v>4</v>
      </c>
      <c r="BK829">
        <v>4</v>
      </c>
      <c r="BL829">
        <v>3</v>
      </c>
      <c r="BT829">
        <v>17</v>
      </c>
    </row>
    <row r="830" spans="2:72" x14ac:dyDescent="0.25">
      <c r="B830" s="22">
        <v>9</v>
      </c>
      <c r="C830" s="23">
        <v>918096</v>
      </c>
      <c r="D830" s="24" t="s">
        <v>863</v>
      </c>
      <c r="E830" s="25">
        <f t="shared" si="374"/>
        <v>96</v>
      </c>
      <c r="F830" s="25">
        <f>Tabela4[[#This Row],[1º ano  LP]]</f>
        <v>96</v>
      </c>
      <c r="G830" s="27">
        <f t="shared" si="375"/>
        <v>6</v>
      </c>
      <c r="H830" s="27">
        <f>Tabela4[[#This Row],[1º ano - APLICADOR LP]]</f>
        <v>6</v>
      </c>
      <c r="I830" s="25">
        <f t="shared" si="376"/>
        <v>95</v>
      </c>
      <c r="J830" s="25">
        <f t="shared" si="377"/>
        <v>95</v>
      </c>
      <c r="K830" s="27">
        <f t="shared" si="378"/>
        <v>6</v>
      </c>
      <c r="L830" s="27">
        <f t="shared" si="379"/>
        <v>6</v>
      </c>
      <c r="M830" s="25">
        <f t="shared" si="380"/>
        <v>134</v>
      </c>
      <c r="N830" s="25">
        <f t="shared" si="381"/>
        <v>134</v>
      </c>
      <c r="O830" s="27">
        <f t="shared" si="382"/>
        <v>8</v>
      </c>
      <c r="P830" s="27">
        <f t="shared" si="383"/>
        <v>8</v>
      </c>
      <c r="Q830" s="25">
        <f t="shared" si="384"/>
        <v>106</v>
      </c>
      <c r="R830" s="25">
        <f t="shared" si="385"/>
        <v>106</v>
      </c>
      <c r="S830" s="25">
        <f t="shared" si="386"/>
        <v>81</v>
      </c>
      <c r="T830" s="25">
        <f t="shared" si="387"/>
        <v>81</v>
      </c>
      <c r="U830" s="25">
        <f t="shared" si="388"/>
        <v>75</v>
      </c>
      <c r="V830" s="25">
        <f t="shared" si="389"/>
        <v>75</v>
      </c>
      <c r="W830" s="25">
        <f t="shared" si="390"/>
        <v>0</v>
      </c>
      <c r="X830" s="25">
        <f t="shared" si="391"/>
        <v>0</v>
      </c>
      <c r="Y830" s="25">
        <f t="shared" si="392"/>
        <v>0</v>
      </c>
      <c r="Z830" s="25">
        <f t="shared" si="393"/>
        <v>0</v>
      </c>
      <c r="AA830" s="25">
        <f t="shared" si="394"/>
        <v>0</v>
      </c>
      <c r="AB830" s="25">
        <f t="shared" si="395"/>
        <v>0</v>
      </c>
      <c r="AC830" s="25">
        <f t="shared" si="396"/>
        <v>0</v>
      </c>
      <c r="AD830" s="25">
        <f t="shared" si="397"/>
        <v>0</v>
      </c>
      <c r="AE830" s="25">
        <f t="shared" si="398"/>
        <v>0</v>
      </c>
      <c r="AF830" s="27">
        <f t="shared" si="399"/>
        <v>0</v>
      </c>
      <c r="AG830" s="27">
        <f t="shared" si="400"/>
        <v>0</v>
      </c>
      <c r="AH830" s="27">
        <f t="shared" si="401"/>
        <v>0</v>
      </c>
      <c r="AI830" s="27">
        <f t="shared" si="402"/>
        <v>431</v>
      </c>
      <c r="AJ830" s="27">
        <f t="shared" si="403"/>
        <v>156</v>
      </c>
      <c r="AK830" s="26">
        <f>SUM(Tabela4[[#This Row],[1º ano  LP]:[Questionário Contextual Estudante]])</f>
        <v>1801</v>
      </c>
      <c r="AM830">
        <f>IFERROR(IF(VLOOKUP(Tabela4[[#This Row],[Designação]],BW:BX,2,0)="SIM",SUM(AR830:AU830)+(4*(SUM(BH830:BK830))),0),0)</f>
        <v>431</v>
      </c>
      <c r="AN830">
        <f>IFERROR(IF(VLOOKUP(Tabela4[[#This Row],[Designação]],BW:BX,2,0)="SIM",SUM(AV830:BC830)+(4*(SUM(BL830:BS830))),0),0)</f>
        <v>156</v>
      </c>
      <c r="AO830" t="str">
        <f>IFERROR(VLOOKUP(Tabela4[[#This Row],[Designação]],BW:BX,2,0),0)</f>
        <v>SIM</v>
      </c>
      <c r="AP830" t="str">
        <f>IF(Tabela4[[#This Row],[Designação]]=AQ830,"SIM","NÃO")</f>
        <v>SIM</v>
      </c>
      <c r="AQ830" s="38">
        <v>918096</v>
      </c>
      <c r="AR830">
        <v>84</v>
      </c>
      <c r="AS830">
        <v>83</v>
      </c>
      <c r="AT830">
        <v>118</v>
      </c>
      <c r="AU830">
        <v>94</v>
      </c>
      <c r="AV830">
        <v>73</v>
      </c>
      <c r="AW830">
        <v>67</v>
      </c>
      <c r="BD830">
        <v>519</v>
      </c>
      <c r="BF830" t="str">
        <f t="shared" si="404"/>
        <v>sim</v>
      </c>
      <c r="BG830" s="38">
        <v>918096</v>
      </c>
      <c r="BH830">
        <v>3</v>
      </c>
      <c r="BI830">
        <v>3</v>
      </c>
      <c r="BJ830">
        <v>4</v>
      </c>
      <c r="BK830">
        <v>3</v>
      </c>
      <c r="BL830">
        <v>2</v>
      </c>
      <c r="BM830">
        <v>2</v>
      </c>
      <c r="BT830">
        <v>17</v>
      </c>
    </row>
    <row r="831" spans="2:72" x14ac:dyDescent="0.25">
      <c r="B831" s="22">
        <v>9</v>
      </c>
      <c r="C831" s="23">
        <v>918097</v>
      </c>
      <c r="D831" s="24" t="s">
        <v>864</v>
      </c>
      <c r="E831" s="25">
        <f t="shared" si="374"/>
        <v>0</v>
      </c>
      <c r="F831" s="25">
        <f>Tabela4[[#This Row],[1º ano  LP]]</f>
        <v>0</v>
      </c>
      <c r="G831" s="27">
        <f t="shared" si="375"/>
        <v>0</v>
      </c>
      <c r="H831" s="27">
        <f>Tabela4[[#This Row],[1º ano - APLICADOR LP]]</f>
        <v>0</v>
      </c>
      <c r="I831" s="25">
        <f t="shared" si="376"/>
        <v>0</v>
      </c>
      <c r="J831" s="25">
        <f t="shared" si="377"/>
        <v>0</v>
      </c>
      <c r="K831" s="27">
        <f t="shared" si="378"/>
        <v>0</v>
      </c>
      <c r="L831" s="27">
        <f t="shared" si="379"/>
        <v>0</v>
      </c>
      <c r="M831" s="25">
        <f t="shared" si="380"/>
        <v>0</v>
      </c>
      <c r="N831" s="25">
        <f t="shared" si="381"/>
        <v>0</v>
      </c>
      <c r="O831" s="27">
        <f t="shared" si="382"/>
        <v>0</v>
      </c>
      <c r="P831" s="27">
        <f t="shared" si="383"/>
        <v>0</v>
      </c>
      <c r="Q831" s="25">
        <f t="shared" si="384"/>
        <v>0</v>
      </c>
      <c r="R831" s="25">
        <f t="shared" si="385"/>
        <v>0</v>
      </c>
      <c r="S831" s="25">
        <f t="shared" si="386"/>
        <v>0</v>
      </c>
      <c r="T831" s="25">
        <f t="shared" si="387"/>
        <v>0</v>
      </c>
      <c r="U831" s="25">
        <f t="shared" si="388"/>
        <v>201</v>
      </c>
      <c r="V831" s="25">
        <f t="shared" si="389"/>
        <v>201</v>
      </c>
      <c r="W831" s="25">
        <f t="shared" si="390"/>
        <v>252</v>
      </c>
      <c r="X831" s="25">
        <f t="shared" si="391"/>
        <v>252</v>
      </c>
      <c r="Y831" s="25">
        <f t="shared" si="392"/>
        <v>295</v>
      </c>
      <c r="Z831" s="25">
        <f t="shared" si="393"/>
        <v>295</v>
      </c>
      <c r="AA831" s="25">
        <f t="shared" si="394"/>
        <v>180</v>
      </c>
      <c r="AB831" s="25">
        <f t="shared" si="395"/>
        <v>180</v>
      </c>
      <c r="AC831" s="25">
        <f t="shared" si="396"/>
        <v>0</v>
      </c>
      <c r="AD831" s="25">
        <f t="shared" si="397"/>
        <v>0</v>
      </c>
      <c r="AE831" s="25">
        <f t="shared" si="398"/>
        <v>36</v>
      </c>
      <c r="AF831" s="27">
        <f t="shared" si="399"/>
        <v>36</v>
      </c>
      <c r="AG831" s="27">
        <f t="shared" si="400"/>
        <v>0</v>
      </c>
      <c r="AH831" s="27">
        <f t="shared" si="401"/>
        <v>0</v>
      </c>
      <c r="AI831" s="27">
        <f t="shared" si="402"/>
        <v>0</v>
      </c>
      <c r="AJ831" s="27">
        <f t="shared" si="403"/>
        <v>964</v>
      </c>
      <c r="AK831" s="26">
        <f>SUM(Tabela4[[#This Row],[1º ano  LP]:[Questionário Contextual Estudante]])</f>
        <v>2892</v>
      </c>
      <c r="AM831">
        <f>IFERROR(IF(VLOOKUP(Tabela4[[#This Row],[Designação]],BW:BX,2,0)="SIM",SUM(AR831:AU831)+(4*(SUM(BH831:BK831))),0),0)</f>
        <v>0</v>
      </c>
      <c r="AN831">
        <f>IFERROR(IF(VLOOKUP(Tabela4[[#This Row],[Designação]],BW:BX,2,0)="SIM",SUM(AV831:BC831)+(4*(SUM(BL831:BS831))),0),0)</f>
        <v>964</v>
      </c>
      <c r="AO831" t="str">
        <f>IFERROR(VLOOKUP(Tabela4[[#This Row],[Designação]],BW:BX,2,0),0)</f>
        <v>SIM</v>
      </c>
      <c r="AP831" t="str">
        <f>IF(Tabela4[[#This Row],[Designação]]=AQ831,"SIM","NÃO")</f>
        <v>SIM</v>
      </c>
      <c r="AQ831" s="38">
        <v>918097</v>
      </c>
      <c r="AW831">
        <v>181</v>
      </c>
      <c r="AX831">
        <v>228</v>
      </c>
      <c r="AY831">
        <v>267</v>
      </c>
      <c r="AZ831">
        <v>164</v>
      </c>
      <c r="BB831">
        <v>32</v>
      </c>
      <c r="BD831">
        <v>872</v>
      </c>
      <c r="BF831" t="str">
        <f t="shared" si="404"/>
        <v>sim</v>
      </c>
      <c r="BG831" s="38">
        <v>918097</v>
      </c>
      <c r="BM831">
        <v>5</v>
      </c>
      <c r="BN831">
        <v>6</v>
      </c>
      <c r="BO831">
        <v>7</v>
      </c>
      <c r="BP831">
        <v>4</v>
      </c>
      <c r="BR831">
        <v>1</v>
      </c>
      <c r="BT831">
        <v>23</v>
      </c>
    </row>
    <row r="832" spans="2:72" x14ac:dyDescent="0.25">
      <c r="B832" s="22">
        <v>9</v>
      </c>
      <c r="C832" s="23">
        <v>918098</v>
      </c>
      <c r="D832" s="24" t="s">
        <v>865</v>
      </c>
      <c r="E832" s="25">
        <f t="shared" si="374"/>
        <v>0</v>
      </c>
      <c r="F832" s="25">
        <f>Tabela4[[#This Row],[1º ano  LP]]</f>
        <v>0</v>
      </c>
      <c r="G832" s="27">
        <f t="shared" si="375"/>
        <v>0</v>
      </c>
      <c r="H832" s="27">
        <f>Tabela4[[#This Row],[1º ano - APLICADOR LP]]</f>
        <v>0</v>
      </c>
      <c r="I832" s="25">
        <f t="shared" si="376"/>
        <v>0</v>
      </c>
      <c r="J832" s="25">
        <f t="shared" si="377"/>
        <v>0</v>
      </c>
      <c r="K832" s="27">
        <f t="shared" si="378"/>
        <v>0</v>
      </c>
      <c r="L832" s="27">
        <f t="shared" si="379"/>
        <v>0</v>
      </c>
      <c r="M832" s="25">
        <f t="shared" si="380"/>
        <v>0</v>
      </c>
      <c r="N832" s="25">
        <f t="shared" si="381"/>
        <v>0</v>
      </c>
      <c r="O832" s="27">
        <f t="shared" si="382"/>
        <v>0</v>
      </c>
      <c r="P832" s="27">
        <f t="shared" si="383"/>
        <v>0</v>
      </c>
      <c r="Q832" s="25">
        <f t="shared" si="384"/>
        <v>0</v>
      </c>
      <c r="R832" s="25">
        <f t="shared" si="385"/>
        <v>0</v>
      </c>
      <c r="S832" s="25">
        <f t="shared" si="386"/>
        <v>0</v>
      </c>
      <c r="T832" s="25">
        <f t="shared" si="387"/>
        <v>0</v>
      </c>
      <c r="U832" s="25">
        <f t="shared" si="388"/>
        <v>160</v>
      </c>
      <c r="V832" s="25">
        <f t="shared" si="389"/>
        <v>160</v>
      </c>
      <c r="W832" s="25">
        <f t="shared" si="390"/>
        <v>277</v>
      </c>
      <c r="X832" s="25">
        <f t="shared" si="391"/>
        <v>277</v>
      </c>
      <c r="Y832" s="25">
        <f t="shared" si="392"/>
        <v>307</v>
      </c>
      <c r="Z832" s="25">
        <f t="shared" si="393"/>
        <v>307</v>
      </c>
      <c r="AA832" s="25">
        <f t="shared" si="394"/>
        <v>221</v>
      </c>
      <c r="AB832" s="25">
        <f t="shared" si="395"/>
        <v>221</v>
      </c>
      <c r="AC832" s="25">
        <f t="shared" si="396"/>
        <v>0</v>
      </c>
      <c r="AD832" s="25">
        <f t="shared" si="397"/>
        <v>0</v>
      </c>
      <c r="AE832" s="25">
        <f t="shared" si="398"/>
        <v>37</v>
      </c>
      <c r="AF832" s="27">
        <f t="shared" si="399"/>
        <v>37</v>
      </c>
      <c r="AG832" s="27">
        <f t="shared" si="400"/>
        <v>27</v>
      </c>
      <c r="AH832" s="27">
        <f t="shared" si="401"/>
        <v>27</v>
      </c>
      <c r="AI832" s="27">
        <f t="shared" si="402"/>
        <v>0</v>
      </c>
      <c r="AJ832" s="27">
        <f t="shared" si="403"/>
        <v>1029</v>
      </c>
      <c r="AK832" s="26">
        <f>SUM(Tabela4[[#This Row],[1º ano  LP]:[Questionário Contextual Estudante]])</f>
        <v>3087</v>
      </c>
      <c r="AM832">
        <f>IFERROR(IF(VLOOKUP(Tabela4[[#This Row],[Designação]],BW:BX,2,0)="SIM",SUM(AR832:AU832)+(4*(SUM(BH832:BK832))),0),0)</f>
        <v>0</v>
      </c>
      <c r="AN832">
        <f>IFERROR(IF(VLOOKUP(Tabela4[[#This Row],[Designação]],BW:BX,2,0)="SIM",SUM(AV832:BC832)+(4*(SUM(BL832:BS832))),0),0)</f>
        <v>1029</v>
      </c>
      <c r="AO832" t="str">
        <f>IFERROR(VLOOKUP(Tabela4[[#This Row],[Designação]],BW:BX,2,0),0)</f>
        <v>SIM</v>
      </c>
      <c r="AP832" t="str">
        <f>IF(Tabela4[[#This Row],[Designação]]=AQ832,"SIM","NÃO")</f>
        <v>SIM</v>
      </c>
      <c r="AQ832" s="38">
        <v>918098</v>
      </c>
      <c r="AW832">
        <v>144</v>
      </c>
      <c r="AX832">
        <v>253</v>
      </c>
      <c r="AY832">
        <v>279</v>
      </c>
      <c r="AZ832">
        <v>201</v>
      </c>
      <c r="BB832">
        <v>33</v>
      </c>
      <c r="BC832">
        <v>23</v>
      </c>
      <c r="BD832">
        <v>933</v>
      </c>
      <c r="BF832" t="str">
        <f t="shared" si="404"/>
        <v>sim</v>
      </c>
      <c r="BG832" s="38">
        <v>918098</v>
      </c>
      <c r="BM832">
        <v>4</v>
      </c>
      <c r="BN832">
        <v>6</v>
      </c>
      <c r="BO832">
        <v>7</v>
      </c>
      <c r="BP832">
        <v>5</v>
      </c>
      <c r="BR832">
        <v>1</v>
      </c>
      <c r="BS832">
        <v>1</v>
      </c>
      <c r="BT832">
        <v>24</v>
      </c>
    </row>
    <row r="833" spans="2:72" x14ac:dyDescent="0.25">
      <c r="B833" s="22">
        <v>9</v>
      </c>
      <c r="C833" s="23">
        <v>918099</v>
      </c>
      <c r="D833" s="24" t="s">
        <v>866</v>
      </c>
      <c r="E833" s="25">
        <f t="shared" si="374"/>
        <v>143</v>
      </c>
      <c r="F833" s="25">
        <f>Tabela4[[#This Row],[1º ano  LP]]</f>
        <v>143</v>
      </c>
      <c r="G833" s="27">
        <f t="shared" si="375"/>
        <v>10</v>
      </c>
      <c r="H833" s="27">
        <f>Tabela4[[#This Row],[1º ano - APLICADOR LP]]</f>
        <v>10</v>
      </c>
      <c r="I833" s="25">
        <f t="shared" si="376"/>
        <v>131</v>
      </c>
      <c r="J833" s="25">
        <f t="shared" si="377"/>
        <v>131</v>
      </c>
      <c r="K833" s="27">
        <f t="shared" si="378"/>
        <v>8</v>
      </c>
      <c r="L833" s="27">
        <f t="shared" si="379"/>
        <v>8</v>
      </c>
      <c r="M833" s="25">
        <f t="shared" si="380"/>
        <v>162</v>
      </c>
      <c r="N833" s="25">
        <f t="shared" si="381"/>
        <v>162</v>
      </c>
      <c r="O833" s="27">
        <f t="shared" si="382"/>
        <v>10</v>
      </c>
      <c r="P833" s="27">
        <f t="shared" si="383"/>
        <v>10</v>
      </c>
      <c r="Q833" s="25">
        <f t="shared" si="384"/>
        <v>109</v>
      </c>
      <c r="R833" s="25">
        <f t="shared" si="385"/>
        <v>109</v>
      </c>
      <c r="S833" s="25">
        <f t="shared" si="386"/>
        <v>122</v>
      </c>
      <c r="T833" s="25">
        <f t="shared" si="387"/>
        <v>122</v>
      </c>
      <c r="U833" s="25">
        <f t="shared" si="388"/>
        <v>69</v>
      </c>
      <c r="V833" s="25">
        <f t="shared" si="389"/>
        <v>69</v>
      </c>
      <c r="W833" s="25">
        <f t="shared" si="390"/>
        <v>0</v>
      </c>
      <c r="X833" s="25">
        <f t="shared" si="391"/>
        <v>0</v>
      </c>
      <c r="Y833" s="25">
        <f t="shared" si="392"/>
        <v>0</v>
      </c>
      <c r="Z833" s="25">
        <f t="shared" si="393"/>
        <v>0</v>
      </c>
      <c r="AA833" s="25">
        <f t="shared" si="394"/>
        <v>0</v>
      </c>
      <c r="AB833" s="25">
        <f t="shared" si="395"/>
        <v>0</v>
      </c>
      <c r="AC833" s="25">
        <f t="shared" si="396"/>
        <v>0</v>
      </c>
      <c r="AD833" s="25">
        <f t="shared" si="397"/>
        <v>0</v>
      </c>
      <c r="AE833" s="25">
        <f t="shared" si="398"/>
        <v>0</v>
      </c>
      <c r="AF833" s="27">
        <f t="shared" si="399"/>
        <v>0</v>
      </c>
      <c r="AG833" s="27">
        <f t="shared" si="400"/>
        <v>0</v>
      </c>
      <c r="AH833" s="27">
        <f t="shared" si="401"/>
        <v>0</v>
      </c>
      <c r="AI833" s="27">
        <f t="shared" si="402"/>
        <v>0</v>
      </c>
      <c r="AJ833" s="27">
        <f t="shared" si="403"/>
        <v>0</v>
      </c>
      <c r="AK833" s="26">
        <f>SUM(Tabela4[[#This Row],[1º ano  LP]:[Questionário Contextual Estudante]])</f>
        <v>1528</v>
      </c>
      <c r="AM833">
        <f>IFERROR(IF(VLOOKUP(Tabela4[[#This Row],[Designação]],BW:BX,2,0)="SIM",SUM(AR833:AU833)+(4*(SUM(BH833:BK833))),0),0)</f>
        <v>0</v>
      </c>
      <c r="AN833">
        <f>IFERROR(IF(VLOOKUP(Tabela4[[#This Row],[Designação]],BW:BX,2,0)="SIM",SUM(AV833:BC833)+(4*(SUM(BL833:BS833))),0),0)</f>
        <v>0</v>
      </c>
      <c r="AO833">
        <f>IFERROR(VLOOKUP(Tabela4[[#This Row],[Designação]],BW:BX,2,0),0)</f>
        <v>0</v>
      </c>
      <c r="AP833" t="str">
        <f>IF(Tabela4[[#This Row],[Designação]]=AQ833,"SIM","NÃO")</f>
        <v>SIM</v>
      </c>
      <c r="AQ833" s="38">
        <v>918099</v>
      </c>
      <c r="AR833">
        <v>123</v>
      </c>
      <c r="AS833">
        <v>115</v>
      </c>
      <c r="AT833">
        <v>142</v>
      </c>
      <c r="AU833">
        <v>97</v>
      </c>
      <c r="AV833">
        <v>110</v>
      </c>
      <c r="AW833">
        <v>61</v>
      </c>
      <c r="BD833">
        <v>648</v>
      </c>
      <c r="BF833" t="str">
        <f t="shared" si="404"/>
        <v>sim</v>
      </c>
      <c r="BG833" s="38">
        <v>918099</v>
      </c>
      <c r="BH833">
        <v>5</v>
      </c>
      <c r="BI833">
        <v>4</v>
      </c>
      <c r="BJ833">
        <v>5</v>
      </c>
      <c r="BK833">
        <v>3</v>
      </c>
      <c r="BL833">
        <v>3</v>
      </c>
      <c r="BM833">
        <v>2</v>
      </c>
      <c r="BT833">
        <v>22</v>
      </c>
    </row>
    <row r="834" spans="2:72" x14ac:dyDescent="0.25">
      <c r="B834" s="22">
        <v>9</v>
      </c>
      <c r="C834" s="23">
        <v>918100</v>
      </c>
      <c r="D834" s="24" t="s">
        <v>867</v>
      </c>
      <c r="E834" s="25">
        <f t="shared" si="374"/>
        <v>161</v>
      </c>
      <c r="F834" s="25">
        <f>Tabela4[[#This Row],[1º ano  LP]]</f>
        <v>161</v>
      </c>
      <c r="G834" s="27">
        <f t="shared" si="375"/>
        <v>10</v>
      </c>
      <c r="H834" s="27">
        <f>Tabela4[[#This Row],[1º ano - APLICADOR LP]]</f>
        <v>10</v>
      </c>
      <c r="I834" s="25">
        <f t="shared" si="376"/>
        <v>167</v>
      </c>
      <c r="J834" s="25">
        <f t="shared" si="377"/>
        <v>167</v>
      </c>
      <c r="K834" s="27">
        <f t="shared" si="378"/>
        <v>10</v>
      </c>
      <c r="L834" s="27">
        <f t="shared" si="379"/>
        <v>10</v>
      </c>
      <c r="M834" s="25">
        <f t="shared" si="380"/>
        <v>131</v>
      </c>
      <c r="N834" s="25">
        <f t="shared" si="381"/>
        <v>131</v>
      </c>
      <c r="O834" s="27">
        <f t="shared" si="382"/>
        <v>8</v>
      </c>
      <c r="P834" s="27">
        <f t="shared" si="383"/>
        <v>8</v>
      </c>
      <c r="Q834" s="25">
        <f t="shared" si="384"/>
        <v>184</v>
      </c>
      <c r="R834" s="25">
        <f t="shared" si="385"/>
        <v>184</v>
      </c>
      <c r="S834" s="25">
        <f t="shared" si="386"/>
        <v>189</v>
      </c>
      <c r="T834" s="25">
        <f t="shared" si="387"/>
        <v>189</v>
      </c>
      <c r="U834" s="25">
        <f t="shared" si="388"/>
        <v>0</v>
      </c>
      <c r="V834" s="25">
        <f t="shared" si="389"/>
        <v>0</v>
      </c>
      <c r="W834" s="25">
        <f t="shared" si="390"/>
        <v>0</v>
      </c>
      <c r="X834" s="25">
        <f t="shared" si="391"/>
        <v>0</v>
      </c>
      <c r="Y834" s="25">
        <f t="shared" si="392"/>
        <v>0</v>
      </c>
      <c r="Z834" s="25">
        <f t="shared" si="393"/>
        <v>0</v>
      </c>
      <c r="AA834" s="25">
        <f t="shared" si="394"/>
        <v>0</v>
      </c>
      <c r="AB834" s="25">
        <f t="shared" si="395"/>
        <v>0</v>
      </c>
      <c r="AC834" s="25">
        <f t="shared" si="396"/>
        <v>0</v>
      </c>
      <c r="AD834" s="25">
        <f t="shared" si="397"/>
        <v>0</v>
      </c>
      <c r="AE834" s="25">
        <f t="shared" si="398"/>
        <v>0</v>
      </c>
      <c r="AF834" s="27">
        <f t="shared" si="399"/>
        <v>0</v>
      </c>
      <c r="AG834" s="27">
        <f t="shared" si="400"/>
        <v>0</v>
      </c>
      <c r="AH834" s="27">
        <f t="shared" si="401"/>
        <v>0</v>
      </c>
      <c r="AI834" s="27">
        <f t="shared" si="402"/>
        <v>0</v>
      </c>
      <c r="AJ834" s="27">
        <f t="shared" si="403"/>
        <v>0</v>
      </c>
      <c r="AK834" s="26">
        <f>SUM(Tabela4[[#This Row],[1º ano  LP]:[Questionário Contextual Estudante]])</f>
        <v>1720</v>
      </c>
      <c r="AM834">
        <f>IFERROR(IF(VLOOKUP(Tabela4[[#This Row],[Designação]],BW:BX,2,0)="SIM",SUM(AR834:AU834)+(4*(SUM(BH834:BK834))),0),0)</f>
        <v>0</v>
      </c>
      <c r="AN834">
        <f>IFERROR(IF(VLOOKUP(Tabela4[[#This Row],[Designação]],BW:BX,2,0)="SIM",SUM(AV834:BC834)+(4*(SUM(BL834:BS834))),0),0)</f>
        <v>0</v>
      </c>
      <c r="AO834">
        <f>IFERROR(VLOOKUP(Tabela4[[#This Row],[Designação]],BW:BX,2,0),0)</f>
        <v>0</v>
      </c>
      <c r="AP834" t="str">
        <f>IF(Tabela4[[#This Row],[Designação]]=AQ834,"SIM","NÃO")</f>
        <v>SIM</v>
      </c>
      <c r="AQ834" s="38">
        <v>918100</v>
      </c>
      <c r="AR834">
        <v>141</v>
      </c>
      <c r="AS834">
        <v>147</v>
      </c>
      <c r="AT834">
        <v>115</v>
      </c>
      <c r="AU834">
        <v>164</v>
      </c>
      <c r="AV834">
        <v>169</v>
      </c>
      <c r="BD834">
        <v>736</v>
      </c>
      <c r="BF834" t="str">
        <f t="shared" si="404"/>
        <v>sim</v>
      </c>
      <c r="BG834" s="38">
        <v>918100</v>
      </c>
      <c r="BH834">
        <v>5</v>
      </c>
      <c r="BI834">
        <v>5</v>
      </c>
      <c r="BJ834">
        <v>4</v>
      </c>
      <c r="BK834">
        <v>5</v>
      </c>
      <c r="BL834">
        <v>5</v>
      </c>
      <c r="BT834">
        <v>24</v>
      </c>
    </row>
    <row r="835" spans="2:72" x14ac:dyDescent="0.25">
      <c r="B835" s="22">
        <v>9</v>
      </c>
      <c r="C835" s="23">
        <v>918101</v>
      </c>
      <c r="D835" s="24" t="s">
        <v>868</v>
      </c>
      <c r="E835" s="25">
        <f t="shared" si="374"/>
        <v>129</v>
      </c>
      <c r="F835" s="25">
        <f>Tabela4[[#This Row],[1º ano  LP]]</f>
        <v>129</v>
      </c>
      <c r="G835" s="27">
        <f t="shared" si="375"/>
        <v>8</v>
      </c>
      <c r="H835" s="27">
        <f>Tabela4[[#This Row],[1º ano - APLICADOR LP]]</f>
        <v>8</v>
      </c>
      <c r="I835" s="25">
        <f t="shared" si="376"/>
        <v>138</v>
      </c>
      <c r="J835" s="25">
        <f t="shared" si="377"/>
        <v>138</v>
      </c>
      <c r="K835" s="27">
        <f t="shared" si="378"/>
        <v>8</v>
      </c>
      <c r="L835" s="27">
        <f t="shared" si="379"/>
        <v>8</v>
      </c>
      <c r="M835" s="25">
        <f t="shared" si="380"/>
        <v>178</v>
      </c>
      <c r="N835" s="25">
        <f t="shared" si="381"/>
        <v>178</v>
      </c>
      <c r="O835" s="27">
        <f t="shared" si="382"/>
        <v>10</v>
      </c>
      <c r="P835" s="27">
        <f t="shared" si="383"/>
        <v>10</v>
      </c>
      <c r="Q835" s="25">
        <f t="shared" si="384"/>
        <v>158</v>
      </c>
      <c r="R835" s="25">
        <f t="shared" si="385"/>
        <v>158</v>
      </c>
      <c r="S835" s="25">
        <f t="shared" si="386"/>
        <v>161</v>
      </c>
      <c r="T835" s="25">
        <f t="shared" si="387"/>
        <v>161</v>
      </c>
      <c r="U835" s="25">
        <f t="shared" si="388"/>
        <v>82</v>
      </c>
      <c r="V835" s="25">
        <f t="shared" si="389"/>
        <v>82</v>
      </c>
      <c r="W835" s="25">
        <f t="shared" si="390"/>
        <v>0</v>
      </c>
      <c r="X835" s="25">
        <f t="shared" si="391"/>
        <v>0</v>
      </c>
      <c r="Y835" s="25">
        <f t="shared" si="392"/>
        <v>0</v>
      </c>
      <c r="Z835" s="25">
        <f t="shared" si="393"/>
        <v>0</v>
      </c>
      <c r="AA835" s="25">
        <f t="shared" si="394"/>
        <v>0</v>
      </c>
      <c r="AB835" s="25">
        <f t="shared" si="395"/>
        <v>0</v>
      </c>
      <c r="AC835" s="25">
        <f t="shared" si="396"/>
        <v>0</v>
      </c>
      <c r="AD835" s="25">
        <f t="shared" si="397"/>
        <v>0</v>
      </c>
      <c r="AE835" s="25">
        <f t="shared" si="398"/>
        <v>0</v>
      </c>
      <c r="AF835" s="27">
        <f t="shared" si="399"/>
        <v>0</v>
      </c>
      <c r="AG835" s="27">
        <f t="shared" si="400"/>
        <v>0</v>
      </c>
      <c r="AH835" s="27">
        <f t="shared" si="401"/>
        <v>0</v>
      </c>
      <c r="AI835" s="27">
        <f t="shared" si="402"/>
        <v>0</v>
      </c>
      <c r="AJ835" s="27">
        <f t="shared" si="403"/>
        <v>0</v>
      </c>
      <c r="AK835" s="26">
        <f>SUM(Tabela4[[#This Row],[1º ano  LP]:[Questionário Contextual Estudante]])</f>
        <v>1744</v>
      </c>
      <c r="AM835">
        <f>IFERROR(IF(VLOOKUP(Tabela4[[#This Row],[Designação]],BW:BX,2,0)="SIM",SUM(AR835:AU835)+(4*(SUM(BH835:BK835))),0),0)</f>
        <v>0</v>
      </c>
      <c r="AN835">
        <f>IFERROR(IF(VLOOKUP(Tabela4[[#This Row],[Designação]],BW:BX,2,0)="SIM",SUM(AV835:BC835)+(4*(SUM(BL835:BS835))),0),0)</f>
        <v>0</v>
      </c>
      <c r="AO835">
        <f>IFERROR(VLOOKUP(Tabela4[[#This Row],[Designação]],BW:BX,2,0),0)</f>
        <v>0</v>
      </c>
      <c r="AP835" t="str">
        <f>IF(Tabela4[[#This Row],[Designação]]=AQ835,"SIM","NÃO")</f>
        <v>SIM</v>
      </c>
      <c r="AQ835" s="38">
        <v>918101</v>
      </c>
      <c r="AR835">
        <v>113</v>
      </c>
      <c r="AS835">
        <v>122</v>
      </c>
      <c r="AT835">
        <v>158</v>
      </c>
      <c r="AU835">
        <v>142</v>
      </c>
      <c r="AV835">
        <v>145</v>
      </c>
      <c r="AW835">
        <v>74</v>
      </c>
      <c r="BD835">
        <v>754</v>
      </c>
      <c r="BF835" t="str">
        <f t="shared" si="404"/>
        <v>sim</v>
      </c>
      <c r="BG835" s="38">
        <v>918101</v>
      </c>
      <c r="BH835">
        <v>4</v>
      </c>
      <c r="BI835">
        <v>4</v>
      </c>
      <c r="BJ835">
        <v>5</v>
      </c>
      <c r="BK835">
        <v>4</v>
      </c>
      <c r="BL835">
        <v>4</v>
      </c>
      <c r="BM835">
        <v>2</v>
      </c>
      <c r="BT835">
        <v>23</v>
      </c>
    </row>
    <row r="836" spans="2:72" x14ac:dyDescent="0.25">
      <c r="B836" s="22">
        <v>9</v>
      </c>
      <c r="C836" s="23">
        <v>918102</v>
      </c>
      <c r="D836" s="24" t="s">
        <v>869</v>
      </c>
      <c r="E836" s="25">
        <f t="shared" si="374"/>
        <v>170</v>
      </c>
      <c r="F836" s="25">
        <f>Tabela4[[#This Row],[1º ano  LP]]</f>
        <v>170</v>
      </c>
      <c r="G836" s="27">
        <f t="shared" si="375"/>
        <v>10</v>
      </c>
      <c r="H836" s="27">
        <f>Tabela4[[#This Row],[1º ano - APLICADOR LP]]</f>
        <v>10</v>
      </c>
      <c r="I836" s="25">
        <f t="shared" si="376"/>
        <v>166</v>
      </c>
      <c r="J836" s="25">
        <f t="shared" si="377"/>
        <v>166</v>
      </c>
      <c r="K836" s="27">
        <f t="shared" si="378"/>
        <v>10</v>
      </c>
      <c r="L836" s="27">
        <f t="shared" si="379"/>
        <v>10</v>
      </c>
      <c r="M836" s="25">
        <f t="shared" si="380"/>
        <v>99</v>
      </c>
      <c r="N836" s="25">
        <f t="shared" si="381"/>
        <v>99</v>
      </c>
      <c r="O836" s="27">
        <f t="shared" si="382"/>
        <v>6</v>
      </c>
      <c r="P836" s="27">
        <f t="shared" si="383"/>
        <v>6</v>
      </c>
      <c r="Q836" s="25">
        <f t="shared" si="384"/>
        <v>126</v>
      </c>
      <c r="R836" s="25">
        <f t="shared" si="385"/>
        <v>126</v>
      </c>
      <c r="S836" s="25">
        <f t="shared" si="386"/>
        <v>136</v>
      </c>
      <c r="T836" s="25">
        <f t="shared" si="387"/>
        <v>136</v>
      </c>
      <c r="U836" s="25">
        <f t="shared" si="388"/>
        <v>0</v>
      </c>
      <c r="V836" s="25">
        <f t="shared" si="389"/>
        <v>0</v>
      </c>
      <c r="W836" s="25">
        <f t="shared" si="390"/>
        <v>0</v>
      </c>
      <c r="X836" s="25">
        <f t="shared" si="391"/>
        <v>0</v>
      </c>
      <c r="Y836" s="25">
        <f t="shared" si="392"/>
        <v>0</v>
      </c>
      <c r="Z836" s="25">
        <f t="shared" si="393"/>
        <v>0</v>
      </c>
      <c r="AA836" s="25">
        <f t="shared" si="394"/>
        <v>0</v>
      </c>
      <c r="AB836" s="25">
        <f t="shared" si="395"/>
        <v>0</v>
      </c>
      <c r="AC836" s="25">
        <f t="shared" si="396"/>
        <v>0</v>
      </c>
      <c r="AD836" s="25">
        <f t="shared" si="397"/>
        <v>0</v>
      </c>
      <c r="AE836" s="25">
        <f t="shared" si="398"/>
        <v>0</v>
      </c>
      <c r="AF836" s="27">
        <f t="shared" si="399"/>
        <v>0</v>
      </c>
      <c r="AG836" s="27">
        <f t="shared" si="400"/>
        <v>0</v>
      </c>
      <c r="AH836" s="27">
        <f t="shared" si="401"/>
        <v>0</v>
      </c>
      <c r="AI836" s="27">
        <f t="shared" si="402"/>
        <v>0</v>
      </c>
      <c r="AJ836" s="27">
        <f t="shared" si="403"/>
        <v>0</v>
      </c>
      <c r="AK836" s="26">
        <f>SUM(Tabela4[[#This Row],[1º ano  LP]:[Questionário Contextual Estudante]])</f>
        <v>1446</v>
      </c>
      <c r="AM836">
        <f>IFERROR(IF(VLOOKUP(Tabela4[[#This Row],[Designação]],BW:BX,2,0)="SIM",SUM(AR836:AU836)+(4*(SUM(BH836:BK836))),0),0)</f>
        <v>0</v>
      </c>
      <c r="AN836">
        <f>IFERROR(IF(VLOOKUP(Tabela4[[#This Row],[Designação]],BW:BX,2,0)="SIM",SUM(AV836:BC836)+(4*(SUM(BL836:BS836))),0),0)</f>
        <v>0</v>
      </c>
      <c r="AO836">
        <f>IFERROR(VLOOKUP(Tabela4[[#This Row],[Designação]],BW:BX,2,0),0)</f>
        <v>0</v>
      </c>
      <c r="AP836" t="str">
        <f>IF(Tabela4[[#This Row],[Designação]]=AQ836,"SIM","NÃO")</f>
        <v>SIM</v>
      </c>
      <c r="AQ836" s="38">
        <v>918102</v>
      </c>
      <c r="AR836">
        <v>150</v>
      </c>
      <c r="AS836">
        <v>146</v>
      </c>
      <c r="AT836">
        <v>87</v>
      </c>
      <c r="AU836">
        <v>114</v>
      </c>
      <c r="AV836">
        <v>120</v>
      </c>
      <c r="BD836">
        <v>617</v>
      </c>
      <c r="BF836" t="str">
        <f t="shared" si="404"/>
        <v>sim</v>
      </c>
      <c r="BG836" s="38">
        <v>918102</v>
      </c>
      <c r="BH836">
        <v>5</v>
      </c>
      <c r="BI836">
        <v>5</v>
      </c>
      <c r="BJ836">
        <v>3</v>
      </c>
      <c r="BK836">
        <v>3</v>
      </c>
      <c r="BL836">
        <v>4</v>
      </c>
      <c r="BT836">
        <v>20</v>
      </c>
    </row>
    <row r="837" spans="2:72" x14ac:dyDescent="0.25">
      <c r="B837" s="22">
        <v>9</v>
      </c>
      <c r="C837" s="23">
        <v>918103</v>
      </c>
      <c r="D837" s="24" t="s">
        <v>870</v>
      </c>
      <c r="E837" s="25">
        <f t="shared" si="374"/>
        <v>0</v>
      </c>
      <c r="F837" s="25">
        <f>Tabela4[[#This Row],[1º ano  LP]]</f>
        <v>0</v>
      </c>
      <c r="G837" s="27">
        <f t="shared" si="375"/>
        <v>0</v>
      </c>
      <c r="H837" s="27">
        <f>Tabela4[[#This Row],[1º ano - APLICADOR LP]]</f>
        <v>0</v>
      </c>
      <c r="I837" s="25">
        <f t="shared" si="376"/>
        <v>0</v>
      </c>
      <c r="J837" s="25">
        <f t="shared" si="377"/>
        <v>0</v>
      </c>
      <c r="K837" s="27">
        <f t="shared" si="378"/>
        <v>0</v>
      </c>
      <c r="L837" s="27">
        <f t="shared" si="379"/>
        <v>0</v>
      </c>
      <c r="M837" s="25">
        <f t="shared" si="380"/>
        <v>0</v>
      </c>
      <c r="N837" s="25">
        <f t="shared" si="381"/>
        <v>0</v>
      </c>
      <c r="O837" s="27">
        <f t="shared" si="382"/>
        <v>0</v>
      </c>
      <c r="P837" s="27">
        <f t="shared" si="383"/>
        <v>0</v>
      </c>
      <c r="Q837" s="25">
        <f t="shared" si="384"/>
        <v>0</v>
      </c>
      <c r="R837" s="25">
        <f t="shared" si="385"/>
        <v>0</v>
      </c>
      <c r="S837" s="25">
        <f t="shared" si="386"/>
        <v>0</v>
      </c>
      <c r="T837" s="25">
        <f t="shared" si="387"/>
        <v>0</v>
      </c>
      <c r="U837" s="25">
        <f t="shared" si="388"/>
        <v>196</v>
      </c>
      <c r="V837" s="25">
        <f t="shared" si="389"/>
        <v>196</v>
      </c>
      <c r="W837" s="25">
        <f t="shared" si="390"/>
        <v>218</v>
      </c>
      <c r="X837" s="25">
        <f t="shared" si="391"/>
        <v>218</v>
      </c>
      <c r="Y837" s="25">
        <f t="shared" si="392"/>
        <v>188</v>
      </c>
      <c r="Z837" s="25">
        <f t="shared" si="393"/>
        <v>188</v>
      </c>
      <c r="AA837" s="25">
        <f t="shared" si="394"/>
        <v>267</v>
      </c>
      <c r="AB837" s="25">
        <f t="shared" si="395"/>
        <v>267</v>
      </c>
      <c r="AC837" s="25">
        <f t="shared" si="396"/>
        <v>0</v>
      </c>
      <c r="AD837" s="25">
        <f t="shared" si="397"/>
        <v>0</v>
      </c>
      <c r="AE837" s="25">
        <f t="shared" si="398"/>
        <v>30</v>
      </c>
      <c r="AF837" s="27">
        <f t="shared" si="399"/>
        <v>30</v>
      </c>
      <c r="AG837" s="27">
        <f t="shared" si="400"/>
        <v>0</v>
      </c>
      <c r="AH837" s="27">
        <f t="shared" si="401"/>
        <v>0</v>
      </c>
      <c r="AI837" s="27">
        <f t="shared" si="402"/>
        <v>0</v>
      </c>
      <c r="AJ837" s="27">
        <f t="shared" si="403"/>
        <v>0</v>
      </c>
      <c r="AK837" s="26">
        <f>SUM(Tabela4[[#This Row],[1º ano  LP]:[Questionário Contextual Estudante]])</f>
        <v>1798</v>
      </c>
      <c r="AM837">
        <f>IFERROR(IF(VLOOKUP(Tabela4[[#This Row],[Designação]],BW:BX,2,0)="SIM",SUM(AR837:AU837)+(4*(SUM(BH837:BK837))),0),0)</f>
        <v>0</v>
      </c>
      <c r="AN837">
        <f>IFERROR(IF(VLOOKUP(Tabela4[[#This Row],[Designação]],BW:BX,2,0)="SIM",SUM(AV837:BC837)+(4*(SUM(BL837:BS837))),0),0)</f>
        <v>0</v>
      </c>
      <c r="AO837">
        <f>IFERROR(VLOOKUP(Tabela4[[#This Row],[Designação]],BW:BX,2,0),0)</f>
        <v>0</v>
      </c>
      <c r="AP837" t="str">
        <f>IF(Tabela4[[#This Row],[Designação]]=AQ837,"SIM","NÃO")</f>
        <v>SIM</v>
      </c>
      <c r="AQ837" s="38">
        <v>918103</v>
      </c>
      <c r="AW837">
        <v>176</v>
      </c>
      <c r="AX837">
        <v>198</v>
      </c>
      <c r="AY837">
        <v>172</v>
      </c>
      <c r="AZ837">
        <v>243</v>
      </c>
      <c r="BB837">
        <v>26</v>
      </c>
      <c r="BD837">
        <v>815</v>
      </c>
      <c r="BF837" t="str">
        <f t="shared" si="404"/>
        <v>sim</v>
      </c>
      <c r="BG837" s="38">
        <v>918103</v>
      </c>
      <c r="BM837">
        <v>5</v>
      </c>
      <c r="BN837">
        <v>5</v>
      </c>
      <c r="BO837">
        <v>4</v>
      </c>
      <c r="BP837">
        <v>6</v>
      </c>
      <c r="BR837">
        <v>1</v>
      </c>
      <c r="BT837">
        <v>21</v>
      </c>
    </row>
    <row r="838" spans="2:72" x14ac:dyDescent="0.25">
      <c r="B838" s="22">
        <v>9</v>
      </c>
      <c r="C838" s="23">
        <v>918104</v>
      </c>
      <c r="D838" s="24" t="s">
        <v>871</v>
      </c>
      <c r="E838" s="25">
        <f t="shared" si="374"/>
        <v>0</v>
      </c>
      <c r="F838" s="25">
        <f>Tabela4[[#This Row],[1º ano  LP]]</f>
        <v>0</v>
      </c>
      <c r="G838" s="27">
        <f t="shared" si="375"/>
        <v>0</v>
      </c>
      <c r="H838" s="27">
        <f>Tabela4[[#This Row],[1º ano - APLICADOR LP]]</f>
        <v>0</v>
      </c>
      <c r="I838" s="25">
        <f t="shared" si="376"/>
        <v>0</v>
      </c>
      <c r="J838" s="25">
        <f t="shared" si="377"/>
        <v>0</v>
      </c>
      <c r="K838" s="27">
        <f t="shared" si="378"/>
        <v>0</v>
      </c>
      <c r="L838" s="27">
        <f t="shared" si="379"/>
        <v>0</v>
      </c>
      <c r="M838" s="25">
        <f t="shared" si="380"/>
        <v>0</v>
      </c>
      <c r="N838" s="25">
        <f t="shared" si="381"/>
        <v>0</v>
      </c>
      <c r="O838" s="27">
        <f t="shared" si="382"/>
        <v>0</v>
      </c>
      <c r="P838" s="27">
        <f t="shared" si="383"/>
        <v>0</v>
      </c>
      <c r="Q838" s="25">
        <f t="shared" si="384"/>
        <v>0</v>
      </c>
      <c r="R838" s="25">
        <f t="shared" si="385"/>
        <v>0</v>
      </c>
      <c r="S838" s="25">
        <f t="shared" si="386"/>
        <v>0</v>
      </c>
      <c r="T838" s="25">
        <f t="shared" si="387"/>
        <v>0</v>
      </c>
      <c r="U838" s="25">
        <f t="shared" si="388"/>
        <v>116</v>
      </c>
      <c r="V838" s="25">
        <f t="shared" si="389"/>
        <v>116</v>
      </c>
      <c r="W838" s="25">
        <f t="shared" si="390"/>
        <v>85</v>
      </c>
      <c r="X838" s="25">
        <f t="shared" si="391"/>
        <v>85</v>
      </c>
      <c r="Y838" s="25">
        <f t="shared" si="392"/>
        <v>84</v>
      </c>
      <c r="Z838" s="25">
        <f t="shared" si="393"/>
        <v>84</v>
      </c>
      <c r="AA838" s="25">
        <f t="shared" si="394"/>
        <v>180</v>
      </c>
      <c r="AB838" s="25">
        <f t="shared" si="395"/>
        <v>180</v>
      </c>
      <c r="AC838" s="25">
        <f t="shared" si="396"/>
        <v>36</v>
      </c>
      <c r="AD838" s="25">
        <f t="shared" si="397"/>
        <v>36</v>
      </c>
      <c r="AE838" s="25">
        <f t="shared" si="398"/>
        <v>0</v>
      </c>
      <c r="AF838" s="27">
        <f t="shared" si="399"/>
        <v>0</v>
      </c>
      <c r="AG838" s="27">
        <f t="shared" si="400"/>
        <v>35</v>
      </c>
      <c r="AH838" s="27">
        <f t="shared" si="401"/>
        <v>35</v>
      </c>
      <c r="AI838" s="27">
        <f t="shared" si="402"/>
        <v>0</v>
      </c>
      <c r="AJ838" s="27">
        <f t="shared" si="403"/>
        <v>0</v>
      </c>
      <c r="AK838" s="26">
        <f>SUM(Tabela4[[#This Row],[1º ano  LP]:[Questionário Contextual Estudante]])</f>
        <v>1072</v>
      </c>
      <c r="AM838">
        <f>IFERROR(IF(VLOOKUP(Tabela4[[#This Row],[Designação]],BW:BX,2,0)="SIM",SUM(AR838:AU838)+(4*(SUM(BH838:BK838))),0),0)</f>
        <v>0</v>
      </c>
      <c r="AN838">
        <f>IFERROR(IF(VLOOKUP(Tabela4[[#This Row],[Designação]],BW:BX,2,0)="SIM",SUM(AV838:BC838)+(4*(SUM(BL838:BS838))),0),0)</f>
        <v>0</v>
      </c>
      <c r="AO838">
        <f>IFERROR(VLOOKUP(Tabela4[[#This Row],[Designação]],BW:BX,2,0),0)</f>
        <v>0</v>
      </c>
      <c r="AP838" t="str">
        <f>IF(Tabela4[[#This Row],[Designação]]=AQ838,"SIM","NÃO")</f>
        <v>SIM</v>
      </c>
      <c r="AQ838" s="38">
        <v>918104</v>
      </c>
      <c r="AW838">
        <v>104</v>
      </c>
      <c r="AX838">
        <v>77</v>
      </c>
      <c r="AY838">
        <v>76</v>
      </c>
      <c r="AZ838">
        <v>164</v>
      </c>
      <c r="BA838">
        <v>32</v>
      </c>
      <c r="BC838">
        <v>31</v>
      </c>
      <c r="BD838">
        <v>484</v>
      </c>
      <c r="BF838" t="str">
        <f t="shared" si="404"/>
        <v>sim</v>
      </c>
      <c r="BG838" s="38">
        <v>918104</v>
      </c>
      <c r="BM838">
        <v>3</v>
      </c>
      <c r="BN838">
        <v>2</v>
      </c>
      <c r="BO838">
        <v>2</v>
      </c>
      <c r="BP838">
        <v>4</v>
      </c>
      <c r="BQ838">
        <v>1</v>
      </c>
      <c r="BS838">
        <v>1</v>
      </c>
      <c r="BT838">
        <v>13</v>
      </c>
    </row>
    <row r="839" spans="2:72" x14ac:dyDescent="0.25">
      <c r="B839" s="22">
        <v>9</v>
      </c>
      <c r="C839" s="23">
        <v>918105</v>
      </c>
      <c r="D839" s="24" t="s">
        <v>872</v>
      </c>
      <c r="E839" s="25">
        <f t="shared" si="374"/>
        <v>0</v>
      </c>
      <c r="F839" s="25">
        <f>Tabela4[[#This Row],[1º ano  LP]]</f>
        <v>0</v>
      </c>
      <c r="G839" s="27">
        <f t="shared" si="375"/>
        <v>0</v>
      </c>
      <c r="H839" s="27">
        <f>Tabela4[[#This Row],[1º ano - APLICADOR LP]]</f>
        <v>0</v>
      </c>
      <c r="I839" s="25">
        <f t="shared" si="376"/>
        <v>0</v>
      </c>
      <c r="J839" s="25">
        <f t="shared" si="377"/>
        <v>0</v>
      </c>
      <c r="K839" s="27">
        <f t="shared" si="378"/>
        <v>0</v>
      </c>
      <c r="L839" s="27">
        <f t="shared" si="379"/>
        <v>0</v>
      </c>
      <c r="M839" s="25">
        <f t="shared" si="380"/>
        <v>0</v>
      </c>
      <c r="N839" s="25">
        <f t="shared" si="381"/>
        <v>0</v>
      </c>
      <c r="O839" s="27">
        <f t="shared" si="382"/>
        <v>0</v>
      </c>
      <c r="P839" s="27">
        <f t="shared" si="383"/>
        <v>0</v>
      </c>
      <c r="Q839" s="25">
        <f t="shared" si="384"/>
        <v>0</v>
      </c>
      <c r="R839" s="25">
        <f t="shared" si="385"/>
        <v>0</v>
      </c>
      <c r="S839" s="25">
        <f t="shared" si="386"/>
        <v>0</v>
      </c>
      <c r="T839" s="25">
        <f t="shared" si="387"/>
        <v>0</v>
      </c>
      <c r="U839" s="25">
        <f t="shared" si="388"/>
        <v>85</v>
      </c>
      <c r="V839" s="25">
        <f t="shared" si="389"/>
        <v>85</v>
      </c>
      <c r="W839" s="25">
        <f t="shared" si="390"/>
        <v>172</v>
      </c>
      <c r="X839" s="25">
        <f t="shared" si="391"/>
        <v>172</v>
      </c>
      <c r="Y839" s="25">
        <f t="shared" si="392"/>
        <v>131</v>
      </c>
      <c r="Z839" s="25">
        <f t="shared" si="393"/>
        <v>131</v>
      </c>
      <c r="AA839" s="25">
        <f t="shared" si="394"/>
        <v>135</v>
      </c>
      <c r="AB839" s="25">
        <f t="shared" si="395"/>
        <v>135</v>
      </c>
      <c r="AC839" s="25">
        <f t="shared" si="396"/>
        <v>0</v>
      </c>
      <c r="AD839" s="25">
        <f t="shared" si="397"/>
        <v>0</v>
      </c>
      <c r="AE839" s="25">
        <f t="shared" si="398"/>
        <v>0</v>
      </c>
      <c r="AF839" s="27">
        <f t="shared" si="399"/>
        <v>0</v>
      </c>
      <c r="AG839" s="27">
        <f t="shared" si="400"/>
        <v>0</v>
      </c>
      <c r="AH839" s="27">
        <f t="shared" si="401"/>
        <v>0</v>
      </c>
      <c r="AI839" s="27">
        <f t="shared" si="402"/>
        <v>0</v>
      </c>
      <c r="AJ839" s="27">
        <f t="shared" si="403"/>
        <v>523</v>
      </c>
      <c r="AK839" s="26">
        <f>SUM(Tabela4[[#This Row],[1º ano  LP]:[Questionário Contextual Estudante]])</f>
        <v>1569</v>
      </c>
      <c r="AM839">
        <f>IFERROR(IF(VLOOKUP(Tabela4[[#This Row],[Designação]],BW:BX,2,0)="SIM",SUM(AR839:AU839)+(4*(SUM(BH839:BK839))),0),0)</f>
        <v>0</v>
      </c>
      <c r="AN839">
        <f>IFERROR(IF(VLOOKUP(Tabela4[[#This Row],[Designação]],BW:BX,2,0)="SIM",SUM(AV839:BC839)+(4*(SUM(BL839:BS839))),0),0)</f>
        <v>523</v>
      </c>
      <c r="AO839" t="str">
        <f>IFERROR(VLOOKUP(Tabela4[[#This Row],[Designação]],BW:BX,2,0),0)</f>
        <v>SIM</v>
      </c>
      <c r="AP839" t="str">
        <f>IF(Tabela4[[#This Row],[Designação]]=AQ839,"SIM","NÃO")</f>
        <v>SIM</v>
      </c>
      <c r="AQ839" s="38">
        <v>918105</v>
      </c>
      <c r="AW839">
        <v>77</v>
      </c>
      <c r="AX839">
        <v>156</v>
      </c>
      <c r="AY839">
        <v>119</v>
      </c>
      <c r="AZ839">
        <v>123</v>
      </c>
      <c r="BD839">
        <v>475</v>
      </c>
      <c r="BF839" t="str">
        <f t="shared" si="404"/>
        <v>sim</v>
      </c>
      <c r="BG839" s="38">
        <v>918105</v>
      </c>
      <c r="BM839">
        <v>2</v>
      </c>
      <c r="BN839">
        <v>4</v>
      </c>
      <c r="BO839">
        <v>3</v>
      </c>
      <c r="BP839">
        <v>3</v>
      </c>
      <c r="BT839">
        <v>12</v>
      </c>
    </row>
    <row r="840" spans="2:72" x14ac:dyDescent="0.25">
      <c r="B840" s="22">
        <v>9</v>
      </c>
      <c r="C840" s="23">
        <v>918201</v>
      </c>
      <c r="D840" s="24" t="s">
        <v>873</v>
      </c>
      <c r="E840" s="25">
        <f t="shared" si="374"/>
        <v>150</v>
      </c>
      <c r="F840" s="25">
        <f>Tabela4[[#This Row],[1º ano  LP]]</f>
        <v>150</v>
      </c>
      <c r="G840" s="27">
        <f t="shared" si="375"/>
        <v>10</v>
      </c>
      <c r="H840" s="27">
        <f>Tabela4[[#This Row],[1º ano - APLICADOR LP]]</f>
        <v>10</v>
      </c>
      <c r="I840" s="25">
        <f t="shared" si="376"/>
        <v>164</v>
      </c>
      <c r="J840" s="25">
        <f t="shared" si="377"/>
        <v>164</v>
      </c>
      <c r="K840" s="27">
        <f t="shared" si="378"/>
        <v>10</v>
      </c>
      <c r="L840" s="27">
        <f t="shared" si="379"/>
        <v>10</v>
      </c>
      <c r="M840" s="25">
        <f t="shared" si="380"/>
        <v>175</v>
      </c>
      <c r="N840" s="25">
        <f t="shared" si="381"/>
        <v>175</v>
      </c>
      <c r="O840" s="27">
        <f t="shared" si="382"/>
        <v>10</v>
      </c>
      <c r="P840" s="27">
        <f t="shared" si="383"/>
        <v>10</v>
      </c>
      <c r="Q840" s="25">
        <f t="shared" si="384"/>
        <v>188</v>
      </c>
      <c r="R840" s="25">
        <f t="shared" si="385"/>
        <v>188</v>
      </c>
      <c r="S840" s="25">
        <f t="shared" si="386"/>
        <v>121</v>
      </c>
      <c r="T840" s="25">
        <f t="shared" si="387"/>
        <v>121</v>
      </c>
      <c r="U840" s="25">
        <f t="shared" si="388"/>
        <v>67</v>
      </c>
      <c r="V840" s="25">
        <f t="shared" si="389"/>
        <v>67</v>
      </c>
      <c r="W840" s="25">
        <f t="shared" si="390"/>
        <v>0</v>
      </c>
      <c r="X840" s="25">
        <f t="shared" si="391"/>
        <v>0</v>
      </c>
      <c r="Y840" s="25">
        <f t="shared" si="392"/>
        <v>0</v>
      </c>
      <c r="Z840" s="25">
        <f t="shared" si="393"/>
        <v>0</v>
      </c>
      <c r="AA840" s="25">
        <f t="shared" si="394"/>
        <v>0</v>
      </c>
      <c r="AB840" s="25">
        <f t="shared" si="395"/>
        <v>0</v>
      </c>
      <c r="AC840" s="25">
        <f t="shared" si="396"/>
        <v>0</v>
      </c>
      <c r="AD840" s="25">
        <f t="shared" si="397"/>
        <v>0</v>
      </c>
      <c r="AE840" s="25">
        <f t="shared" si="398"/>
        <v>0</v>
      </c>
      <c r="AF840" s="27">
        <f t="shared" si="399"/>
        <v>0</v>
      </c>
      <c r="AG840" s="27">
        <f t="shared" si="400"/>
        <v>0</v>
      </c>
      <c r="AH840" s="27">
        <f t="shared" si="401"/>
        <v>0</v>
      </c>
      <c r="AI840" s="27">
        <f t="shared" si="402"/>
        <v>0</v>
      </c>
      <c r="AJ840" s="27">
        <f t="shared" si="403"/>
        <v>0</v>
      </c>
      <c r="AK840" s="26">
        <f>SUM(Tabela4[[#This Row],[1º ano  LP]:[Questionário Contextual Estudante]])</f>
        <v>1790</v>
      </c>
      <c r="AM840">
        <f>IFERROR(IF(VLOOKUP(Tabela4[[#This Row],[Designação]],BW:BX,2,0)="SIM",SUM(AR840:AU840)+(4*(SUM(BH840:BK840))),0),0)</f>
        <v>0</v>
      </c>
      <c r="AN840">
        <f>IFERROR(IF(VLOOKUP(Tabela4[[#This Row],[Designação]],BW:BX,2,0)="SIM",SUM(AV840:BC840)+(4*(SUM(BL840:BS840))),0),0)</f>
        <v>0</v>
      </c>
      <c r="AO840">
        <f>IFERROR(VLOOKUP(Tabela4[[#This Row],[Designação]],BW:BX,2,0),0)</f>
        <v>0</v>
      </c>
      <c r="AP840" t="str">
        <f>IF(Tabela4[[#This Row],[Designação]]=AQ840,"SIM","NÃO")</f>
        <v>SIM</v>
      </c>
      <c r="AQ840" s="38">
        <v>918201</v>
      </c>
      <c r="AR840">
        <v>130</v>
      </c>
      <c r="AS840">
        <v>144</v>
      </c>
      <c r="AT840">
        <v>155</v>
      </c>
      <c r="AU840">
        <v>168</v>
      </c>
      <c r="AV840">
        <v>109</v>
      </c>
      <c r="AW840">
        <v>59</v>
      </c>
      <c r="BD840">
        <v>765</v>
      </c>
      <c r="BF840" t="str">
        <f t="shared" si="404"/>
        <v>sim</v>
      </c>
      <c r="BG840" s="38">
        <v>918201</v>
      </c>
      <c r="BH840">
        <v>5</v>
      </c>
      <c r="BI840">
        <v>5</v>
      </c>
      <c r="BJ840">
        <v>5</v>
      </c>
      <c r="BK840">
        <v>5</v>
      </c>
      <c r="BL840">
        <v>3</v>
      </c>
      <c r="BM840">
        <v>2</v>
      </c>
      <c r="BT840">
        <v>25</v>
      </c>
    </row>
    <row r="841" spans="2:72" x14ac:dyDescent="0.25">
      <c r="B841" s="22">
        <v>9</v>
      </c>
      <c r="C841" s="23">
        <v>918203</v>
      </c>
      <c r="D841" s="24" t="s">
        <v>874</v>
      </c>
      <c r="E841" s="25">
        <f t="shared" ref="E841:E904" si="405">AR841+(4*BH841)</f>
        <v>85</v>
      </c>
      <c r="F841" s="25">
        <f>Tabela4[[#This Row],[1º ano  LP]]</f>
        <v>85</v>
      </c>
      <c r="G841" s="27">
        <f t="shared" ref="G841:G904" si="406">BH841*2</f>
        <v>6</v>
      </c>
      <c r="H841" s="27">
        <f>Tabela4[[#This Row],[1º ano - APLICADOR LP]]</f>
        <v>6</v>
      </c>
      <c r="I841" s="25">
        <f t="shared" ref="I841:I904" si="407">AS841+(4*BI841)</f>
        <v>78</v>
      </c>
      <c r="J841" s="25">
        <f t="shared" ref="J841:J904" si="408">I841</f>
        <v>78</v>
      </c>
      <c r="K841" s="27">
        <f t="shared" ref="K841:K904" si="409">BI841*2</f>
        <v>6</v>
      </c>
      <c r="L841" s="27">
        <f t="shared" ref="L841:L904" si="410">K841</f>
        <v>6</v>
      </c>
      <c r="M841" s="25">
        <f t="shared" ref="M841:M904" si="411">AT841+(4*BJ841)</f>
        <v>92</v>
      </c>
      <c r="N841" s="25">
        <f t="shared" ref="N841:N904" si="412">M841</f>
        <v>92</v>
      </c>
      <c r="O841" s="27">
        <f t="shared" ref="O841:O904" si="413">BJ841*2</f>
        <v>6</v>
      </c>
      <c r="P841" s="27">
        <f t="shared" ref="P841:P904" si="414">O841</f>
        <v>6</v>
      </c>
      <c r="Q841" s="25">
        <f t="shared" ref="Q841:Q904" si="415">AU841+(4*BK841)</f>
        <v>96</v>
      </c>
      <c r="R841" s="25">
        <f t="shared" ref="R841:R904" si="416">Q841</f>
        <v>96</v>
      </c>
      <c r="S841" s="25">
        <f t="shared" ref="S841:S904" si="417">AV841+(4*BL841)</f>
        <v>68</v>
      </c>
      <c r="T841" s="25">
        <f t="shared" ref="T841:T904" si="418">S841</f>
        <v>68</v>
      </c>
      <c r="U841" s="25">
        <f t="shared" ref="U841:U904" si="419">AW841+(4*BM841)</f>
        <v>66</v>
      </c>
      <c r="V841" s="25">
        <f t="shared" ref="V841:V904" si="420">U841</f>
        <v>66</v>
      </c>
      <c r="W841" s="25">
        <f t="shared" ref="W841:W904" si="421">AX841+(4*BN841)</f>
        <v>0</v>
      </c>
      <c r="X841" s="25">
        <f t="shared" ref="X841:X904" si="422">W841</f>
        <v>0</v>
      </c>
      <c r="Y841" s="25">
        <f t="shared" ref="Y841:Y904" si="423">AY841+(4*BO841)</f>
        <v>0</v>
      </c>
      <c r="Z841" s="25">
        <f t="shared" ref="Z841:Z904" si="424">Y841</f>
        <v>0</v>
      </c>
      <c r="AA841" s="25">
        <f t="shared" ref="AA841:AA904" si="425">AZ841+(4*BP841)</f>
        <v>0</v>
      </c>
      <c r="AB841" s="25">
        <f t="shared" ref="AB841:AB904" si="426">AA841</f>
        <v>0</v>
      </c>
      <c r="AC841" s="25">
        <f t="shared" ref="AC841:AC904" si="427">BA841+(4*BQ841)</f>
        <v>0</v>
      </c>
      <c r="AD841" s="25">
        <f t="shared" ref="AD841:AD904" si="428">AC841</f>
        <v>0</v>
      </c>
      <c r="AE841" s="25">
        <f t="shared" ref="AE841:AE904" si="429">BB841+(4*BR841)</f>
        <v>0</v>
      </c>
      <c r="AF841" s="27">
        <f t="shared" ref="AF841:AF904" si="430">AE841</f>
        <v>0</v>
      </c>
      <c r="AG841" s="27">
        <f t="shared" ref="AG841:AG904" si="431">BC841+(4*BS841)</f>
        <v>0</v>
      </c>
      <c r="AH841" s="27">
        <f t="shared" ref="AH841:AH904" si="432">AG841</f>
        <v>0</v>
      </c>
      <c r="AI841" s="27">
        <f t="shared" ref="AI841:AI904" si="433">AM841</f>
        <v>0</v>
      </c>
      <c r="AJ841" s="27">
        <f t="shared" ref="AJ841:AJ904" si="434">AN841</f>
        <v>0</v>
      </c>
      <c r="AK841" s="26">
        <f>SUM(Tabela4[[#This Row],[1º ano  LP]:[Questionário Contextual Estudante]])</f>
        <v>1006</v>
      </c>
      <c r="AM841">
        <f>IFERROR(IF(VLOOKUP(Tabela4[[#This Row],[Designação]],BW:BX,2,0)="SIM",SUM(AR841:AU841)+(4*(SUM(BH841:BK841))),0),0)</f>
        <v>0</v>
      </c>
      <c r="AN841">
        <f>IFERROR(IF(VLOOKUP(Tabela4[[#This Row],[Designação]],BW:BX,2,0)="SIM",SUM(AV841:BC841)+(4*(SUM(BL841:BS841))),0),0)</f>
        <v>0</v>
      </c>
      <c r="AO841">
        <f>IFERROR(VLOOKUP(Tabela4[[#This Row],[Designação]],BW:BX,2,0),0)</f>
        <v>0</v>
      </c>
      <c r="AP841" t="str">
        <f>IF(Tabela4[[#This Row],[Designação]]=AQ841,"SIM","NÃO")</f>
        <v>SIM</v>
      </c>
      <c r="AQ841" s="38">
        <v>918203</v>
      </c>
      <c r="AR841">
        <v>73</v>
      </c>
      <c r="AS841">
        <v>66</v>
      </c>
      <c r="AT841">
        <v>80</v>
      </c>
      <c r="AU841">
        <v>84</v>
      </c>
      <c r="AV841">
        <v>60</v>
      </c>
      <c r="AW841">
        <v>58</v>
      </c>
      <c r="BD841">
        <v>421</v>
      </c>
      <c r="BF841" t="str">
        <f t="shared" ref="BF841:BF904" si="435">IF(AQ841=BG841,"sim","não")</f>
        <v>sim</v>
      </c>
      <c r="BG841" s="38">
        <v>918203</v>
      </c>
      <c r="BH841">
        <v>3</v>
      </c>
      <c r="BI841">
        <v>3</v>
      </c>
      <c r="BJ841">
        <v>3</v>
      </c>
      <c r="BK841">
        <v>3</v>
      </c>
      <c r="BL841">
        <v>2</v>
      </c>
      <c r="BM841">
        <v>2</v>
      </c>
      <c r="BT841">
        <v>16</v>
      </c>
    </row>
    <row r="842" spans="2:72" x14ac:dyDescent="0.25">
      <c r="B842" s="22">
        <v>9</v>
      </c>
      <c r="C842" s="23">
        <v>918205</v>
      </c>
      <c r="D842" s="24" t="s">
        <v>875</v>
      </c>
      <c r="E842" s="25">
        <f t="shared" si="405"/>
        <v>0</v>
      </c>
      <c r="F842" s="25">
        <f>Tabela4[[#This Row],[1º ano  LP]]</f>
        <v>0</v>
      </c>
      <c r="G842" s="27">
        <f t="shared" si="406"/>
        <v>0</v>
      </c>
      <c r="H842" s="27">
        <f>Tabela4[[#This Row],[1º ano - APLICADOR LP]]</f>
        <v>0</v>
      </c>
      <c r="I842" s="25">
        <f t="shared" si="407"/>
        <v>0</v>
      </c>
      <c r="J842" s="25">
        <f t="shared" si="408"/>
        <v>0</v>
      </c>
      <c r="K842" s="27">
        <f t="shared" si="409"/>
        <v>0</v>
      </c>
      <c r="L842" s="27">
        <f t="shared" si="410"/>
        <v>0</v>
      </c>
      <c r="M842" s="25">
        <f t="shared" si="411"/>
        <v>88</v>
      </c>
      <c r="N842" s="25">
        <f t="shared" si="412"/>
        <v>88</v>
      </c>
      <c r="O842" s="27">
        <f t="shared" si="413"/>
        <v>6</v>
      </c>
      <c r="P842" s="27">
        <f t="shared" si="414"/>
        <v>6</v>
      </c>
      <c r="Q842" s="25">
        <f t="shared" si="415"/>
        <v>66</v>
      </c>
      <c r="R842" s="25">
        <f t="shared" si="416"/>
        <v>66</v>
      </c>
      <c r="S842" s="25">
        <f t="shared" si="417"/>
        <v>37</v>
      </c>
      <c r="T842" s="25">
        <f t="shared" si="418"/>
        <v>37</v>
      </c>
      <c r="U842" s="25">
        <f t="shared" si="419"/>
        <v>144</v>
      </c>
      <c r="V842" s="25">
        <f t="shared" si="420"/>
        <v>144</v>
      </c>
      <c r="W842" s="25">
        <f t="shared" si="421"/>
        <v>164</v>
      </c>
      <c r="X842" s="25">
        <f t="shared" si="422"/>
        <v>164</v>
      </c>
      <c r="Y842" s="25">
        <f t="shared" si="423"/>
        <v>83</v>
      </c>
      <c r="Z842" s="25">
        <f t="shared" si="424"/>
        <v>83</v>
      </c>
      <c r="AA842" s="25">
        <f t="shared" si="425"/>
        <v>0</v>
      </c>
      <c r="AB842" s="25">
        <f t="shared" si="426"/>
        <v>0</v>
      </c>
      <c r="AC842" s="25">
        <f t="shared" si="427"/>
        <v>0</v>
      </c>
      <c r="AD842" s="25">
        <f t="shared" si="428"/>
        <v>0</v>
      </c>
      <c r="AE842" s="25">
        <f t="shared" si="429"/>
        <v>0</v>
      </c>
      <c r="AF842" s="27">
        <f t="shared" si="430"/>
        <v>0</v>
      </c>
      <c r="AG842" s="27">
        <f t="shared" si="431"/>
        <v>0</v>
      </c>
      <c r="AH842" s="27">
        <f t="shared" si="432"/>
        <v>0</v>
      </c>
      <c r="AI842" s="27">
        <f t="shared" si="433"/>
        <v>0</v>
      </c>
      <c r="AJ842" s="27">
        <f t="shared" si="434"/>
        <v>0</v>
      </c>
      <c r="AK842" s="26">
        <f>SUM(Tabela4[[#This Row],[1º ano  LP]:[Questionário Contextual Estudante]])</f>
        <v>1176</v>
      </c>
      <c r="AM842">
        <f>IFERROR(IF(VLOOKUP(Tabela4[[#This Row],[Designação]],BW:BX,2,0)="SIM",SUM(AR842:AU842)+(4*(SUM(BH842:BK842))),0),0)</f>
        <v>0</v>
      </c>
      <c r="AN842">
        <f>IFERROR(IF(VLOOKUP(Tabela4[[#This Row],[Designação]],BW:BX,2,0)="SIM",SUM(AV842:BC842)+(4*(SUM(BL842:BS842))),0),0)</f>
        <v>0</v>
      </c>
      <c r="AO842">
        <f>IFERROR(VLOOKUP(Tabela4[[#This Row],[Designação]],BW:BX,2,0),0)</f>
        <v>0</v>
      </c>
      <c r="AP842" t="str">
        <f>IF(Tabela4[[#This Row],[Designação]]=AQ842,"SIM","NÃO")</f>
        <v>SIM</v>
      </c>
      <c r="AQ842" s="38">
        <v>918205</v>
      </c>
      <c r="AT842">
        <v>76</v>
      </c>
      <c r="AU842">
        <v>58</v>
      </c>
      <c r="AV842">
        <v>33</v>
      </c>
      <c r="AW842">
        <v>128</v>
      </c>
      <c r="AX842">
        <v>148</v>
      </c>
      <c r="AY842">
        <v>75</v>
      </c>
      <c r="BD842">
        <v>518</v>
      </c>
      <c r="BF842" t="str">
        <f t="shared" si="435"/>
        <v>sim</v>
      </c>
      <c r="BG842" s="38">
        <v>918205</v>
      </c>
      <c r="BJ842">
        <v>3</v>
      </c>
      <c r="BK842">
        <v>2</v>
      </c>
      <c r="BL842">
        <v>1</v>
      </c>
      <c r="BM842">
        <v>4</v>
      </c>
      <c r="BN842">
        <v>4</v>
      </c>
      <c r="BO842">
        <v>2</v>
      </c>
      <c r="BT842">
        <v>16</v>
      </c>
    </row>
    <row r="843" spans="2:72" x14ac:dyDescent="0.25">
      <c r="B843" s="22">
        <v>9</v>
      </c>
      <c r="C843" s="23">
        <v>918501</v>
      </c>
      <c r="D843" s="24" t="s">
        <v>876</v>
      </c>
      <c r="E843" s="25">
        <f t="shared" si="405"/>
        <v>60</v>
      </c>
      <c r="F843" s="25">
        <f>Tabela4[[#This Row],[1º ano  LP]]</f>
        <v>60</v>
      </c>
      <c r="G843" s="27">
        <f t="shared" si="406"/>
        <v>4</v>
      </c>
      <c r="H843" s="27">
        <f>Tabela4[[#This Row],[1º ano - APLICADOR LP]]</f>
        <v>4</v>
      </c>
      <c r="I843" s="25">
        <f t="shared" si="407"/>
        <v>67</v>
      </c>
      <c r="J843" s="25">
        <f t="shared" si="408"/>
        <v>67</v>
      </c>
      <c r="K843" s="27">
        <f t="shared" si="409"/>
        <v>4</v>
      </c>
      <c r="L843" s="27">
        <f t="shared" si="410"/>
        <v>4</v>
      </c>
      <c r="M843" s="25">
        <f t="shared" si="411"/>
        <v>33</v>
      </c>
      <c r="N843" s="25">
        <f t="shared" si="412"/>
        <v>33</v>
      </c>
      <c r="O843" s="27">
        <f t="shared" si="413"/>
        <v>2</v>
      </c>
      <c r="P843" s="27">
        <f t="shared" si="414"/>
        <v>2</v>
      </c>
      <c r="Q843" s="25">
        <f t="shared" si="415"/>
        <v>65</v>
      </c>
      <c r="R843" s="25">
        <f t="shared" si="416"/>
        <v>65</v>
      </c>
      <c r="S843" s="25">
        <f t="shared" si="417"/>
        <v>74</v>
      </c>
      <c r="T843" s="25">
        <f t="shared" si="418"/>
        <v>74</v>
      </c>
      <c r="U843" s="25">
        <f t="shared" si="419"/>
        <v>0</v>
      </c>
      <c r="V843" s="25">
        <f t="shared" si="420"/>
        <v>0</v>
      </c>
      <c r="W843" s="25">
        <f t="shared" si="421"/>
        <v>0</v>
      </c>
      <c r="X843" s="25">
        <f t="shared" si="422"/>
        <v>0</v>
      </c>
      <c r="Y843" s="25">
        <f t="shared" si="423"/>
        <v>0</v>
      </c>
      <c r="Z843" s="25">
        <f t="shared" si="424"/>
        <v>0</v>
      </c>
      <c r="AA843" s="25">
        <f t="shared" si="425"/>
        <v>0</v>
      </c>
      <c r="AB843" s="25">
        <f t="shared" si="426"/>
        <v>0</v>
      </c>
      <c r="AC843" s="25">
        <f t="shared" si="427"/>
        <v>0</v>
      </c>
      <c r="AD843" s="25">
        <f t="shared" si="428"/>
        <v>0</v>
      </c>
      <c r="AE843" s="25">
        <f t="shared" si="429"/>
        <v>0</v>
      </c>
      <c r="AF843" s="27">
        <f t="shared" si="430"/>
        <v>0</v>
      </c>
      <c r="AG843" s="27">
        <f t="shared" si="431"/>
        <v>0</v>
      </c>
      <c r="AH843" s="27">
        <f t="shared" si="432"/>
        <v>0</v>
      </c>
      <c r="AI843" s="27">
        <f t="shared" si="433"/>
        <v>0</v>
      </c>
      <c r="AJ843" s="27">
        <f t="shared" si="434"/>
        <v>0</v>
      </c>
      <c r="AK843" s="26">
        <f>SUM(Tabela4[[#This Row],[1º ano  LP]:[Questionário Contextual Estudante]])</f>
        <v>618</v>
      </c>
      <c r="AM843">
        <f>IFERROR(IF(VLOOKUP(Tabela4[[#This Row],[Designação]],BW:BX,2,0)="SIM",SUM(AR843:AU843)+(4*(SUM(BH843:BK843))),0),0)</f>
        <v>0</v>
      </c>
      <c r="AN843">
        <f>IFERROR(IF(VLOOKUP(Tabela4[[#This Row],[Designação]],BW:BX,2,0)="SIM",SUM(AV843:BC843)+(4*(SUM(BL843:BS843))),0),0)</f>
        <v>0</v>
      </c>
      <c r="AO843">
        <f>IFERROR(VLOOKUP(Tabela4[[#This Row],[Designação]],BW:BX,2,0),0)</f>
        <v>0</v>
      </c>
      <c r="AP843" t="str">
        <f>IF(Tabela4[[#This Row],[Designação]]=AQ843,"SIM","NÃO")</f>
        <v>SIM</v>
      </c>
      <c r="AQ843" s="38">
        <v>918501</v>
      </c>
      <c r="AR843">
        <v>52</v>
      </c>
      <c r="AS843">
        <v>59</v>
      </c>
      <c r="AT843">
        <v>29</v>
      </c>
      <c r="AU843">
        <v>57</v>
      </c>
      <c r="AV843">
        <v>66</v>
      </c>
      <c r="BD843">
        <v>263</v>
      </c>
      <c r="BF843" t="str">
        <f t="shared" si="435"/>
        <v>sim</v>
      </c>
      <c r="BG843" s="38">
        <v>918501</v>
      </c>
      <c r="BH843">
        <v>2</v>
      </c>
      <c r="BI843">
        <v>2</v>
      </c>
      <c r="BJ843">
        <v>1</v>
      </c>
      <c r="BK843">
        <v>2</v>
      </c>
      <c r="BL843">
        <v>2</v>
      </c>
      <c r="BT843">
        <v>9</v>
      </c>
    </row>
    <row r="844" spans="2:72" x14ac:dyDescent="0.25">
      <c r="B844" s="22">
        <v>9</v>
      </c>
      <c r="C844" s="23">
        <v>918502</v>
      </c>
      <c r="D844" s="24" t="s">
        <v>877</v>
      </c>
      <c r="E844" s="25">
        <f t="shared" si="405"/>
        <v>69</v>
      </c>
      <c r="F844" s="25">
        <f>Tabela4[[#This Row],[1º ano  LP]]</f>
        <v>69</v>
      </c>
      <c r="G844" s="27">
        <f t="shared" si="406"/>
        <v>4</v>
      </c>
      <c r="H844" s="27">
        <f>Tabela4[[#This Row],[1º ano - APLICADOR LP]]</f>
        <v>4</v>
      </c>
      <c r="I844" s="25">
        <f t="shared" si="407"/>
        <v>60</v>
      </c>
      <c r="J844" s="25">
        <f t="shared" si="408"/>
        <v>60</v>
      </c>
      <c r="K844" s="27">
        <f t="shared" si="409"/>
        <v>4</v>
      </c>
      <c r="L844" s="27">
        <f t="shared" si="410"/>
        <v>4</v>
      </c>
      <c r="M844" s="25">
        <f t="shared" si="411"/>
        <v>64</v>
      </c>
      <c r="N844" s="25">
        <f t="shared" si="412"/>
        <v>64</v>
      </c>
      <c r="O844" s="27">
        <f t="shared" si="413"/>
        <v>4</v>
      </c>
      <c r="P844" s="27">
        <f t="shared" si="414"/>
        <v>4</v>
      </c>
      <c r="Q844" s="25">
        <f t="shared" si="415"/>
        <v>62</v>
      </c>
      <c r="R844" s="25">
        <f t="shared" si="416"/>
        <v>62</v>
      </c>
      <c r="S844" s="25">
        <f t="shared" si="417"/>
        <v>63</v>
      </c>
      <c r="T844" s="25">
        <f t="shared" si="418"/>
        <v>63</v>
      </c>
      <c r="U844" s="25">
        <f t="shared" si="419"/>
        <v>0</v>
      </c>
      <c r="V844" s="25">
        <f t="shared" si="420"/>
        <v>0</v>
      </c>
      <c r="W844" s="25">
        <f t="shared" si="421"/>
        <v>0</v>
      </c>
      <c r="X844" s="25">
        <f t="shared" si="422"/>
        <v>0</v>
      </c>
      <c r="Y844" s="25">
        <f t="shared" si="423"/>
        <v>0</v>
      </c>
      <c r="Z844" s="25">
        <f t="shared" si="424"/>
        <v>0</v>
      </c>
      <c r="AA844" s="25">
        <f t="shared" si="425"/>
        <v>0</v>
      </c>
      <c r="AB844" s="25">
        <f t="shared" si="426"/>
        <v>0</v>
      </c>
      <c r="AC844" s="25">
        <f t="shared" si="427"/>
        <v>0</v>
      </c>
      <c r="AD844" s="25">
        <f t="shared" si="428"/>
        <v>0</v>
      </c>
      <c r="AE844" s="25">
        <f t="shared" si="429"/>
        <v>0</v>
      </c>
      <c r="AF844" s="27">
        <f t="shared" si="430"/>
        <v>0</v>
      </c>
      <c r="AG844" s="27">
        <f t="shared" si="431"/>
        <v>0</v>
      </c>
      <c r="AH844" s="27">
        <f t="shared" si="432"/>
        <v>0</v>
      </c>
      <c r="AI844" s="27">
        <f t="shared" si="433"/>
        <v>0</v>
      </c>
      <c r="AJ844" s="27">
        <f t="shared" si="434"/>
        <v>0</v>
      </c>
      <c r="AK844" s="26">
        <f>SUM(Tabela4[[#This Row],[1º ano  LP]:[Questionário Contextual Estudante]])</f>
        <v>660</v>
      </c>
      <c r="AM844">
        <f>IFERROR(IF(VLOOKUP(Tabela4[[#This Row],[Designação]],BW:BX,2,0)="SIM",SUM(AR844:AU844)+(4*(SUM(BH844:BK844))),0),0)</f>
        <v>0</v>
      </c>
      <c r="AN844">
        <f>IFERROR(IF(VLOOKUP(Tabela4[[#This Row],[Designação]],BW:BX,2,0)="SIM",SUM(AV844:BC844)+(4*(SUM(BL844:BS844))),0),0)</f>
        <v>0</v>
      </c>
      <c r="AO844">
        <f>IFERROR(VLOOKUP(Tabela4[[#This Row],[Designação]],BW:BX,2,0),0)</f>
        <v>0</v>
      </c>
      <c r="AP844" t="str">
        <f>IF(Tabela4[[#This Row],[Designação]]=AQ844,"SIM","NÃO")</f>
        <v>SIM</v>
      </c>
      <c r="AQ844" s="38">
        <v>918502</v>
      </c>
      <c r="AR844">
        <v>61</v>
      </c>
      <c r="AS844">
        <v>52</v>
      </c>
      <c r="AT844">
        <v>56</v>
      </c>
      <c r="AU844">
        <v>54</v>
      </c>
      <c r="AV844">
        <v>55</v>
      </c>
      <c r="BD844">
        <v>278</v>
      </c>
      <c r="BF844" t="str">
        <f t="shared" si="435"/>
        <v>sim</v>
      </c>
      <c r="BG844" s="38">
        <v>918502</v>
      </c>
      <c r="BH844">
        <v>2</v>
      </c>
      <c r="BI844">
        <v>2</v>
      </c>
      <c r="BJ844">
        <v>2</v>
      </c>
      <c r="BK844">
        <v>2</v>
      </c>
      <c r="BL844">
        <v>2</v>
      </c>
      <c r="BT844">
        <v>10</v>
      </c>
    </row>
    <row r="845" spans="2:72" x14ac:dyDescent="0.25">
      <c r="B845" s="22">
        <v>9</v>
      </c>
      <c r="C845" s="23">
        <v>918503</v>
      </c>
      <c r="D845" s="24" t="s">
        <v>878</v>
      </c>
      <c r="E845" s="25">
        <f t="shared" si="405"/>
        <v>56</v>
      </c>
      <c r="F845" s="25">
        <f>Tabela4[[#This Row],[1º ano  LP]]</f>
        <v>56</v>
      </c>
      <c r="G845" s="27">
        <f t="shared" si="406"/>
        <v>4</v>
      </c>
      <c r="H845" s="27">
        <f>Tabela4[[#This Row],[1º ano - APLICADOR LP]]</f>
        <v>4</v>
      </c>
      <c r="I845" s="25">
        <f t="shared" si="407"/>
        <v>66</v>
      </c>
      <c r="J845" s="25">
        <f t="shared" si="408"/>
        <v>66</v>
      </c>
      <c r="K845" s="27">
        <f t="shared" si="409"/>
        <v>4</v>
      </c>
      <c r="L845" s="27">
        <f t="shared" si="410"/>
        <v>4</v>
      </c>
      <c r="M845" s="25">
        <f t="shared" si="411"/>
        <v>94</v>
      </c>
      <c r="N845" s="25">
        <f t="shared" si="412"/>
        <v>94</v>
      </c>
      <c r="O845" s="27">
        <f t="shared" si="413"/>
        <v>6</v>
      </c>
      <c r="P845" s="27">
        <f t="shared" si="414"/>
        <v>6</v>
      </c>
      <c r="Q845" s="25">
        <f t="shared" si="415"/>
        <v>68</v>
      </c>
      <c r="R845" s="25">
        <f t="shared" si="416"/>
        <v>68</v>
      </c>
      <c r="S845" s="25">
        <f t="shared" si="417"/>
        <v>66</v>
      </c>
      <c r="T845" s="25">
        <f t="shared" si="418"/>
        <v>66</v>
      </c>
      <c r="U845" s="25">
        <f t="shared" si="419"/>
        <v>0</v>
      </c>
      <c r="V845" s="25">
        <f t="shared" si="420"/>
        <v>0</v>
      </c>
      <c r="W845" s="25">
        <f t="shared" si="421"/>
        <v>0</v>
      </c>
      <c r="X845" s="25">
        <f t="shared" si="422"/>
        <v>0</v>
      </c>
      <c r="Y845" s="25">
        <f t="shared" si="423"/>
        <v>0</v>
      </c>
      <c r="Z845" s="25">
        <f t="shared" si="424"/>
        <v>0</v>
      </c>
      <c r="AA845" s="25">
        <f t="shared" si="425"/>
        <v>0</v>
      </c>
      <c r="AB845" s="25">
        <f t="shared" si="426"/>
        <v>0</v>
      </c>
      <c r="AC845" s="25">
        <f t="shared" si="427"/>
        <v>0</v>
      </c>
      <c r="AD845" s="25">
        <f t="shared" si="428"/>
        <v>0</v>
      </c>
      <c r="AE845" s="25">
        <f t="shared" si="429"/>
        <v>0</v>
      </c>
      <c r="AF845" s="27">
        <f t="shared" si="430"/>
        <v>0</v>
      </c>
      <c r="AG845" s="27">
        <f t="shared" si="431"/>
        <v>0</v>
      </c>
      <c r="AH845" s="27">
        <f t="shared" si="432"/>
        <v>0</v>
      </c>
      <c r="AI845" s="27">
        <f t="shared" si="433"/>
        <v>0</v>
      </c>
      <c r="AJ845" s="27">
        <f t="shared" si="434"/>
        <v>0</v>
      </c>
      <c r="AK845" s="26">
        <f>SUM(Tabela4[[#This Row],[1º ano  LP]:[Questionário Contextual Estudante]])</f>
        <v>728</v>
      </c>
      <c r="AM845">
        <f>IFERROR(IF(VLOOKUP(Tabela4[[#This Row],[Designação]],BW:BX,2,0)="SIM",SUM(AR845:AU845)+(4*(SUM(BH845:BK845))),0),0)</f>
        <v>0</v>
      </c>
      <c r="AN845">
        <f>IFERROR(IF(VLOOKUP(Tabela4[[#This Row],[Designação]],BW:BX,2,0)="SIM",SUM(AV845:BC845)+(4*(SUM(BL845:BS845))),0),0)</f>
        <v>0</v>
      </c>
      <c r="AO845">
        <f>IFERROR(VLOOKUP(Tabela4[[#This Row],[Designação]],BW:BX,2,0),0)</f>
        <v>0</v>
      </c>
      <c r="AP845" t="str">
        <f>IF(Tabela4[[#This Row],[Designação]]=AQ845,"SIM","NÃO")</f>
        <v>SIM</v>
      </c>
      <c r="AQ845" s="38">
        <v>918503</v>
      </c>
      <c r="AR845">
        <v>48</v>
      </c>
      <c r="AS845">
        <v>58</v>
      </c>
      <c r="AT845">
        <v>82</v>
      </c>
      <c r="AU845">
        <v>60</v>
      </c>
      <c r="AV845">
        <v>58</v>
      </c>
      <c r="BD845">
        <v>306</v>
      </c>
      <c r="BF845" t="str">
        <f t="shared" si="435"/>
        <v>sim</v>
      </c>
      <c r="BG845" s="38">
        <v>918503</v>
      </c>
      <c r="BH845">
        <v>2</v>
      </c>
      <c r="BI845">
        <v>2</v>
      </c>
      <c r="BJ845">
        <v>3</v>
      </c>
      <c r="BK845">
        <v>2</v>
      </c>
      <c r="BL845">
        <v>2</v>
      </c>
      <c r="BT845">
        <v>11</v>
      </c>
    </row>
    <row r="846" spans="2:72" x14ac:dyDescent="0.25">
      <c r="B846" s="22">
        <v>9</v>
      </c>
      <c r="C846" s="23">
        <v>918504</v>
      </c>
      <c r="D846" s="24" t="s">
        <v>879</v>
      </c>
      <c r="E846" s="25">
        <f t="shared" si="405"/>
        <v>72</v>
      </c>
      <c r="F846" s="25">
        <f>Tabela4[[#This Row],[1º ano  LP]]</f>
        <v>72</v>
      </c>
      <c r="G846" s="27">
        <f t="shared" si="406"/>
        <v>4</v>
      </c>
      <c r="H846" s="27">
        <f>Tabela4[[#This Row],[1º ano - APLICADOR LP]]</f>
        <v>4</v>
      </c>
      <c r="I846" s="25">
        <f t="shared" si="407"/>
        <v>98</v>
      </c>
      <c r="J846" s="25">
        <f t="shared" si="408"/>
        <v>98</v>
      </c>
      <c r="K846" s="27">
        <f t="shared" si="409"/>
        <v>6</v>
      </c>
      <c r="L846" s="27">
        <f t="shared" si="410"/>
        <v>6</v>
      </c>
      <c r="M846" s="25">
        <f t="shared" si="411"/>
        <v>102</v>
      </c>
      <c r="N846" s="25">
        <f t="shared" si="412"/>
        <v>102</v>
      </c>
      <c r="O846" s="27">
        <f t="shared" si="413"/>
        <v>6</v>
      </c>
      <c r="P846" s="27">
        <f t="shared" si="414"/>
        <v>6</v>
      </c>
      <c r="Q846" s="25">
        <f t="shared" si="415"/>
        <v>94</v>
      </c>
      <c r="R846" s="25">
        <f t="shared" si="416"/>
        <v>94</v>
      </c>
      <c r="S846" s="25">
        <f t="shared" si="417"/>
        <v>71</v>
      </c>
      <c r="T846" s="25">
        <f t="shared" si="418"/>
        <v>71</v>
      </c>
      <c r="U846" s="25">
        <f t="shared" si="419"/>
        <v>70</v>
      </c>
      <c r="V846" s="25">
        <f t="shared" si="420"/>
        <v>70</v>
      </c>
      <c r="W846" s="25">
        <f t="shared" si="421"/>
        <v>0</v>
      </c>
      <c r="X846" s="25">
        <f t="shared" si="422"/>
        <v>0</v>
      </c>
      <c r="Y846" s="25">
        <f t="shared" si="423"/>
        <v>0</v>
      </c>
      <c r="Z846" s="25">
        <f t="shared" si="424"/>
        <v>0</v>
      </c>
      <c r="AA846" s="25">
        <f t="shared" si="425"/>
        <v>0</v>
      </c>
      <c r="AB846" s="25">
        <f t="shared" si="426"/>
        <v>0</v>
      </c>
      <c r="AC846" s="25">
        <f t="shared" si="427"/>
        <v>0</v>
      </c>
      <c r="AD846" s="25">
        <f t="shared" si="428"/>
        <v>0</v>
      </c>
      <c r="AE846" s="25">
        <f t="shared" si="429"/>
        <v>0</v>
      </c>
      <c r="AF846" s="27">
        <f t="shared" si="430"/>
        <v>0</v>
      </c>
      <c r="AG846" s="27">
        <f t="shared" si="431"/>
        <v>0</v>
      </c>
      <c r="AH846" s="27">
        <f t="shared" si="432"/>
        <v>0</v>
      </c>
      <c r="AI846" s="27">
        <f t="shared" si="433"/>
        <v>0</v>
      </c>
      <c r="AJ846" s="27">
        <f t="shared" si="434"/>
        <v>0</v>
      </c>
      <c r="AK846" s="26">
        <f>SUM(Tabela4[[#This Row],[1º ano  LP]:[Questionário Contextual Estudante]])</f>
        <v>1046</v>
      </c>
      <c r="AM846">
        <f>IFERROR(IF(VLOOKUP(Tabela4[[#This Row],[Designação]],BW:BX,2,0)="SIM",SUM(AR846:AU846)+(4*(SUM(BH846:BK846))),0),0)</f>
        <v>0</v>
      </c>
      <c r="AN846">
        <f>IFERROR(IF(VLOOKUP(Tabela4[[#This Row],[Designação]],BW:BX,2,0)="SIM",SUM(AV846:BC846)+(4*(SUM(BL846:BS846))),0),0)</f>
        <v>0</v>
      </c>
      <c r="AO846">
        <f>IFERROR(VLOOKUP(Tabela4[[#This Row],[Designação]],BW:BX,2,0),0)</f>
        <v>0</v>
      </c>
      <c r="AP846" t="str">
        <f>IF(Tabela4[[#This Row],[Designação]]=AQ846,"SIM","NÃO")</f>
        <v>SIM</v>
      </c>
      <c r="AQ846" s="38">
        <v>918504</v>
      </c>
      <c r="AR846">
        <v>64</v>
      </c>
      <c r="AS846">
        <v>86</v>
      </c>
      <c r="AT846">
        <v>90</v>
      </c>
      <c r="AU846">
        <v>82</v>
      </c>
      <c r="AV846">
        <v>63</v>
      </c>
      <c r="AW846">
        <v>62</v>
      </c>
      <c r="BD846">
        <v>447</v>
      </c>
      <c r="BF846" t="str">
        <f t="shared" si="435"/>
        <v>sim</v>
      </c>
      <c r="BG846" s="38">
        <v>918504</v>
      </c>
      <c r="BH846">
        <v>2</v>
      </c>
      <c r="BI846">
        <v>3</v>
      </c>
      <c r="BJ846">
        <v>3</v>
      </c>
      <c r="BK846">
        <v>3</v>
      </c>
      <c r="BL846">
        <v>2</v>
      </c>
      <c r="BM846">
        <v>2</v>
      </c>
      <c r="BT846">
        <v>15</v>
      </c>
    </row>
    <row r="847" spans="2:72" x14ac:dyDescent="0.25">
      <c r="B847" s="22">
        <v>9</v>
      </c>
      <c r="C847" s="23">
        <v>918505</v>
      </c>
      <c r="D847" s="24" t="s">
        <v>880</v>
      </c>
      <c r="E847" s="25">
        <f t="shared" si="405"/>
        <v>118</v>
      </c>
      <c r="F847" s="25">
        <f>Tabela4[[#This Row],[1º ano  LP]]</f>
        <v>118</v>
      </c>
      <c r="G847" s="27">
        <f t="shared" si="406"/>
        <v>8</v>
      </c>
      <c r="H847" s="27">
        <f>Tabela4[[#This Row],[1º ano - APLICADOR LP]]</f>
        <v>8</v>
      </c>
      <c r="I847" s="25">
        <f t="shared" si="407"/>
        <v>130</v>
      </c>
      <c r="J847" s="25">
        <f t="shared" si="408"/>
        <v>130</v>
      </c>
      <c r="K847" s="27">
        <f t="shared" si="409"/>
        <v>8</v>
      </c>
      <c r="L847" s="27">
        <f t="shared" si="410"/>
        <v>8</v>
      </c>
      <c r="M847" s="25">
        <f t="shared" si="411"/>
        <v>134</v>
      </c>
      <c r="N847" s="25">
        <f t="shared" si="412"/>
        <v>134</v>
      </c>
      <c r="O847" s="27">
        <f t="shared" si="413"/>
        <v>8</v>
      </c>
      <c r="P847" s="27">
        <f t="shared" si="414"/>
        <v>8</v>
      </c>
      <c r="Q847" s="25">
        <f t="shared" si="415"/>
        <v>108</v>
      </c>
      <c r="R847" s="25">
        <f t="shared" si="416"/>
        <v>108</v>
      </c>
      <c r="S847" s="25">
        <f t="shared" si="417"/>
        <v>106</v>
      </c>
      <c r="T847" s="25">
        <f t="shared" si="418"/>
        <v>106</v>
      </c>
      <c r="U847" s="25">
        <f t="shared" si="419"/>
        <v>74</v>
      </c>
      <c r="V847" s="25">
        <f t="shared" si="420"/>
        <v>74</v>
      </c>
      <c r="W847" s="25">
        <f t="shared" si="421"/>
        <v>0</v>
      </c>
      <c r="X847" s="25">
        <f t="shared" si="422"/>
        <v>0</v>
      </c>
      <c r="Y847" s="25">
        <f t="shared" si="423"/>
        <v>0</v>
      </c>
      <c r="Z847" s="25">
        <f t="shared" si="424"/>
        <v>0</v>
      </c>
      <c r="AA847" s="25">
        <f t="shared" si="425"/>
        <v>0</v>
      </c>
      <c r="AB847" s="25">
        <f t="shared" si="426"/>
        <v>0</v>
      </c>
      <c r="AC847" s="25">
        <f t="shared" si="427"/>
        <v>0</v>
      </c>
      <c r="AD847" s="25">
        <f t="shared" si="428"/>
        <v>0</v>
      </c>
      <c r="AE847" s="25">
        <f t="shared" si="429"/>
        <v>0</v>
      </c>
      <c r="AF847" s="27">
        <f t="shared" si="430"/>
        <v>0</v>
      </c>
      <c r="AG847" s="27">
        <f t="shared" si="431"/>
        <v>0</v>
      </c>
      <c r="AH847" s="27">
        <f t="shared" si="432"/>
        <v>0</v>
      </c>
      <c r="AI847" s="27">
        <f t="shared" si="433"/>
        <v>490</v>
      </c>
      <c r="AJ847" s="27">
        <f t="shared" si="434"/>
        <v>180</v>
      </c>
      <c r="AK847" s="26">
        <f>SUM(Tabela4[[#This Row],[1º ano  LP]:[Questionário Contextual Estudante]])</f>
        <v>2058</v>
      </c>
      <c r="AM847">
        <f>IFERROR(IF(VLOOKUP(Tabela4[[#This Row],[Designação]],BW:BX,2,0)="SIM",SUM(AR847:AU847)+(4*(SUM(BH847:BK847))),0),0)</f>
        <v>490</v>
      </c>
      <c r="AN847">
        <f>IFERROR(IF(VLOOKUP(Tabela4[[#This Row],[Designação]],BW:BX,2,0)="SIM",SUM(AV847:BC847)+(4*(SUM(BL847:BS847))),0),0)</f>
        <v>180</v>
      </c>
      <c r="AO847" t="str">
        <f>IFERROR(VLOOKUP(Tabela4[[#This Row],[Designação]],BW:BX,2,0),0)</f>
        <v>SIM</v>
      </c>
      <c r="AP847" t="str">
        <f>IF(Tabela4[[#This Row],[Designação]]=AQ847,"SIM","NÃO")</f>
        <v>SIM</v>
      </c>
      <c r="AQ847" s="38">
        <v>918505</v>
      </c>
      <c r="AR847">
        <v>102</v>
      </c>
      <c r="AS847">
        <v>114</v>
      </c>
      <c r="AT847">
        <v>118</v>
      </c>
      <c r="AU847">
        <v>96</v>
      </c>
      <c r="AV847">
        <v>94</v>
      </c>
      <c r="AW847">
        <v>66</v>
      </c>
      <c r="BD847">
        <v>590</v>
      </c>
      <c r="BF847" t="str">
        <f t="shared" si="435"/>
        <v>sim</v>
      </c>
      <c r="BG847" s="38">
        <v>918505</v>
      </c>
      <c r="BH847">
        <v>4</v>
      </c>
      <c r="BI847">
        <v>4</v>
      </c>
      <c r="BJ847">
        <v>4</v>
      </c>
      <c r="BK847">
        <v>3</v>
      </c>
      <c r="BL847">
        <v>3</v>
      </c>
      <c r="BM847">
        <v>2</v>
      </c>
      <c r="BT847">
        <v>20</v>
      </c>
    </row>
    <row r="848" spans="2:72" x14ac:dyDescent="0.25">
      <c r="B848" s="22">
        <v>9</v>
      </c>
      <c r="C848" s="23">
        <v>918506</v>
      </c>
      <c r="D848" s="24" t="s">
        <v>881</v>
      </c>
      <c r="E848" s="25">
        <f t="shared" si="405"/>
        <v>90</v>
      </c>
      <c r="F848" s="25">
        <f>Tabela4[[#This Row],[1º ano  LP]]</f>
        <v>90</v>
      </c>
      <c r="G848" s="27">
        <f t="shared" si="406"/>
        <v>6</v>
      </c>
      <c r="H848" s="27">
        <f>Tabela4[[#This Row],[1º ano - APLICADOR LP]]</f>
        <v>6</v>
      </c>
      <c r="I848" s="25">
        <f t="shared" si="407"/>
        <v>103</v>
      </c>
      <c r="J848" s="25">
        <f t="shared" si="408"/>
        <v>103</v>
      </c>
      <c r="K848" s="27">
        <f t="shared" si="409"/>
        <v>6</v>
      </c>
      <c r="L848" s="27">
        <f t="shared" si="410"/>
        <v>6</v>
      </c>
      <c r="M848" s="25">
        <f t="shared" si="411"/>
        <v>109</v>
      </c>
      <c r="N848" s="25">
        <f t="shared" si="412"/>
        <v>109</v>
      </c>
      <c r="O848" s="27">
        <f t="shared" si="413"/>
        <v>6</v>
      </c>
      <c r="P848" s="27">
        <f t="shared" si="414"/>
        <v>6</v>
      </c>
      <c r="Q848" s="25">
        <f t="shared" si="415"/>
        <v>75</v>
      </c>
      <c r="R848" s="25">
        <f t="shared" si="416"/>
        <v>75</v>
      </c>
      <c r="S848" s="25">
        <f t="shared" si="417"/>
        <v>117</v>
      </c>
      <c r="T848" s="25">
        <f t="shared" si="418"/>
        <v>117</v>
      </c>
      <c r="U848" s="25">
        <f t="shared" si="419"/>
        <v>66</v>
      </c>
      <c r="V848" s="25">
        <f t="shared" si="420"/>
        <v>66</v>
      </c>
      <c r="W848" s="25">
        <f t="shared" si="421"/>
        <v>0</v>
      </c>
      <c r="X848" s="25">
        <f t="shared" si="422"/>
        <v>0</v>
      </c>
      <c r="Y848" s="25">
        <f t="shared" si="423"/>
        <v>0</v>
      </c>
      <c r="Z848" s="25">
        <f t="shared" si="424"/>
        <v>0</v>
      </c>
      <c r="AA848" s="25">
        <f t="shared" si="425"/>
        <v>0</v>
      </c>
      <c r="AB848" s="25">
        <f t="shared" si="426"/>
        <v>0</v>
      </c>
      <c r="AC848" s="25">
        <f t="shared" si="427"/>
        <v>0</v>
      </c>
      <c r="AD848" s="25">
        <f t="shared" si="428"/>
        <v>0</v>
      </c>
      <c r="AE848" s="25">
        <f t="shared" si="429"/>
        <v>0</v>
      </c>
      <c r="AF848" s="27">
        <f t="shared" si="430"/>
        <v>0</v>
      </c>
      <c r="AG848" s="27">
        <f t="shared" si="431"/>
        <v>0</v>
      </c>
      <c r="AH848" s="27">
        <f t="shared" si="432"/>
        <v>0</v>
      </c>
      <c r="AI848" s="27">
        <f t="shared" si="433"/>
        <v>0</v>
      </c>
      <c r="AJ848" s="27">
        <f t="shared" si="434"/>
        <v>0</v>
      </c>
      <c r="AK848" s="26">
        <f>SUM(Tabela4[[#This Row],[1º ano  LP]:[Questionário Contextual Estudante]])</f>
        <v>1156</v>
      </c>
      <c r="AM848">
        <f>IFERROR(IF(VLOOKUP(Tabela4[[#This Row],[Designação]],BW:BX,2,0)="SIM",SUM(AR848:AU848)+(4*(SUM(BH848:BK848))),0),0)</f>
        <v>0</v>
      </c>
      <c r="AN848">
        <f>IFERROR(IF(VLOOKUP(Tabela4[[#This Row],[Designação]],BW:BX,2,0)="SIM",SUM(AV848:BC848)+(4*(SUM(BL848:BS848))),0),0)</f>
        <v>0</v>
      </c>
      <c r="AO848">
        <f>IFERROR(VLOOKUP(Tabela4[[#This Row],[Designação]],BW:BX,2,0),0)</f>
        <v>0</v>
      </c>
      <c r="AP848" t="str">
        <f>IF(Tabela4[[#This Row],[Designação]]=AQ848,"SIM","NÃO")</f>
        <v>SIM</v>
      </c>
      <c r="AQ848" s="38">
        <v>918506</v>
      </c>
      <c r="AR848">
        <v>78</v>
      </c>
      <c r="AS848">
        <v>91</v>
      </c>
      <c r="AT848">
        <v>97</v>
      </c>
      <c r="AU848">
        <v>67</v>
      </c>
      <c r="AV848">
        <v>105</v>
      </c>
      <c r="AW848">
        <v>58</v>
      </c>
      <c r="BD848">
        <v>496</v>
      </c>
      <c r="BF848" t="str">
        <f t="shared" si="435"/>
        <v>sim</v>
      </c>
      <c r="BG848" s="38">
        <v>918506</v>
      </c>
      <c r="BH848">
        <v>3</v>
      </c>
      <c r="BI848">
        <v>3</v>
      </c>
      <c r="BJ848">
        <v>3</v>
      </c>
      <c r="BK848">
        <v>2</v>
      </c>
      <c r="BL848">
        <v>3</v>
      </c>
      <c r="BM848">
        <v>2</v>
      </c>
      <c r="BT848">
        <v>16</v>
      </c>
    </row>
    <row r="849" spans="2:72" x14ac:dyDescent="0.25">
      <c r="B849" s="22">
        <v>9</v>
      </c>
      <c r="C849" s="23">
        <v>918507</v>
      </c>
      <c r="D849" s="24" t="s">
        <v>882</v>
      </c>
      <c r="E849" s="25">
        <f t="shared" si="405"/>
        <v>70</v>
      </c>
      <c r="F849" s="25">
        <f>Tabela4[[#This Row],[1º ano  LP]]</f>
        <v>70</v>
      </c>
      <c r="G849" s="27">
        <f t="shared" si="406"/>
        <v>4</v>
      </c>
      <c r="H849" s="27">
        <f>Tabela4[[#This Row],[1º ano - APLICADOR LP]]</f>
        <v>4</v>
      </c>
      <c r="I849" s="25">
        <f t="shared" si="407"/>
        <v>66</v>
      </c>
      <c r="J849" s="25">
        <f t="shared" si="408"/>
        <v>66</v>
      </c>
      <c r="K849" s="27">
        <f t="shared" si="409"/>
        <v>4</v>
      </c>
      <c r="L849" s="27">
        <f t="shared" si="410"/>
        <v>4</v>
      </c>
      <c r="M849" s="25">
        <f t="shared" si="411"/>
        <v>132</v>
      </c>
      <c r="N849" s="25">
        <f t="shared" si="412"/>
        <v>132</v>
      </c>
      <c r="O849" s="27">
        <f t="shared" si="413"/>
        <v>8</v>
      </c>
      <c r="P849" s="27">
        <f t="shared" si="414"/>
        <v>8</v>
      </c>
      <c r="Q849" s="25">
        <f t="shared" si="415"/>
        <v>66</v>
      </c>
      <c r="R849" s="25">
        <f t="shared" si="416"/>
        <v>66</v>
      </c>
      <c r="S849" s="25">
        <f t="shared" si="417"/>
        <v>79</v>
      </c>
      <c r="T849" s="25">
        <f t="shared" si="418"/>
        <v>79</v>
      </c>
      <c r="U849" s="25">
        <f t="shared" si="419"/>
        <v>69</v>
      </c>
      <c r="V849" s="25">
        <f t="shared" si="420"/>
        <v>69</v>
      </c>
      <c r="W849" s="25">
        <f t="shared" si="421"/>
        <v>0</v>
      </c>
      <c r="X849" s="25">
        <f t="shared" si="422"/>
        <v>0</v>
      </c>
      <c r="Y849" s="25">
        <f t="shared" si="423"/>
        <v>0</v>
      </c>
      <c r="Z849" s="25">
        <f t="shared" si="424"/>
        <v>0</v>
      </c>
      <c r="AA849" s="25">
        <f t="shared" si="425"/>
        <v>0</v>
      </c>
      <c r="AB849" s="25">
        <f t="shared" si="426"/>
        <v>0</v>
      </c>
      <c r="AC849" s="25">
        <f t="shared" si="427"/>
        <v>0</v>
      </c>
      <c r="AD849" s="25">
        <f t="shared" si="428"/>
        <v>0</v>
      </c>
      <c r="AE849" s="25">
        <f t="shared" si="429"/>
        <v>0</v>
      </c>
      <c r="AF849" s="27">
        <f t="shared" si="430"/>
        <v>0</v>
      </c>
      <c r="AG849" s="27">
        <f t="shared" si="431"/>
        <v>0</v>
      </c>
      <c r="AH849" s="27">
        <f t="shared" si="432"/>
        <v>0</v>
      </c>
      <c r="AI849" s="27">
        <f t="shared" si="433"/>
        <v>0</v>
      </c>
      <c r="AJ849" s="27">
        <f t="shared" si="434"/>
        <v>0</v>
      </c>
      <c r="AK849" s="26">
        <f>SUM(Tabela4[[#This Row],[1º ano  LP]:[Questionário Contextual Estudante]])</f>
        <v>996</v>
      </c>
      <c r="AM849">
        <f>IFERROR(IF(VLOOKUP(Tabela4[[#This Row],[Designação]],BW:BX,2,0)="SIM",SUM(AR849:AU849)+(4*(SUM(BH849:BK849))),0),0)</f>
        <v>0</v>
      </c>
      <c r="AN849">
        <f>IFERROR(IF(VLOOKUP(Tabela4[[#This Row],[Designação]],BW:BX,2,0)="SIM",SUM(AV849:BC849)+(4*(SUM(BL849:BS849))),0),0)</f>
        <v>0</v>
      </c>
      <c r="AO849">
        <f>IFERROR(VLOOKUP(Tabela4[[#This Row],[Designação]],BW:BX,2,0),0)</f>
        <v>0</v>
      </c>
      <c r="AP849" t="str">
        <f>IF(Tabela4[[#This Row],[Designação]]=AQ849,"SIM","NÃO")</f>
        <v>SIM</v>
      </c>
      <c r="AQ849" s="38">
        <v>918507</v>
      </c>
      <c r="AR849">
        <v>62</v>
      </c>
      <c r="AS849">
        <v>58</v>
      </c>
      <c r="AT849">
        <v>116</v>
      </c>
      <c r="AU849">
        <v>58</v>
      </c>
      <c r="AV849">
        <v>71</v>
      </c>
      <c r="AW849">
        <v>61</v>
      </c>
      <c r="BD849">
        <v>426</v>
      </c>
      <c r="BF849" t="str">
        <f t="shared" si="435"/>
        <v>sim</v>
      </c>
      <c r="BG849" s="38">
        <v>918507</v>
      </c>
      <c r="BH849">
        <v>2</v>
      </c>
      <c r="BI849">
        <v>2</v>
      </c>
      <c r="BJ849">
        <v>4</v>
      </c>
      <c r="BK849">
        <v>2</v>
      </c>
      <c r="BL849">
        <v>2</v>
      </c>
      <c r="BM849">
        <v>2</v>
      </c>
      <c r="BT849">
        <v>14</v>
      </c>
    </row>
    <row r="850" spans="2:72" x14ac:dyDescent="0.25">
      <c r="B850" s="22">
        <v>9</v>
      </c>
      <c r="C850" s="23">
        <v>918508</v>
      </c>
      <c r="D850" s="24" t="s">
        <v>883</v>
      </c>
      <c r="E850" s="25">
        <f t="shared" si="405"/>
        <v>63</v>
      </c>
      <c r="F850" s="25">
        <f>Tabela4[[#This Row],[1º ano  LP]]</f>
        <v>63</v>
      </c>
      <c r="G850" s="27">
        <f t="shared" si="406"/>
        <v>4</v>
      </c>
      <c r="H850" s="27">
        <f>Tabela4[[#This Row],[1º ano - APLICADOR LP]]</f>
        <v>4</v>
      </c>
      <c r="I850" s="25">
        <f t="shared" si="407"/>
        <v>130</v>
      </c>
      <c r="J850" s="25">
        <f t="shared" si="408"/>
        <v>130</v>
      </c>
      <c r="K850" s="27">
        <f t="shared" si="409"/>
        <v>8</v>
      </c>
      <c r="L850" s="27">
        <f t="shared" si="410"/>
        <v>8</v>
      </c>
      <c r="M850" s="25">
        <f t="shared" si="411"/>
        <v>142</v>
      </c>
      <c r="N850" s="25">
        <f t="shared" si="412"/>
        <v>142</v>
      </c>
      <c r="O850" s="27">
        <f t="shared" si="413"/>
        <v>8</v>
      </c>
      <c r="P850" s="27">
        <f t="shared" si="414"/>
        <v>8</v>
      </c>
      <c r="Q850" s="25">
        <f t="shared" si="415"/>
        <v>96</v>
      </c>
      <c r="R850" s="25">
        <f t="shared" si="416"/>
        <v>96</v>
      </c>
      <c r="S850" s="25">
        <f t="shared" si="417"/>
        <v>82</v>
      </c>
      <c r="T850" s="25">
        <f t="shared" si="418"/>
        <v>82</v>
      </c>
      <c r="U850" s="25">
        <f t="shared" si="419"/>
        <v>0</v>
      </c>
      <c r="V850" s="25">
        <f t="shared" si="420"/>
        <v>0</v>
      </c>
      <c r="W850" s="25">
        <f t="shared" si="421"/>
        <v>0</v>
      </c>
      <c r="X850" s="25">
        <f t="shared" si="422"/>
        <v>0</v>
      </c>
      <c r="Y850" s="25">
        <f t="shared" si="423"/>
        <v>0</v>
      </c>
      <c r="Z850" s="25">
        <f t="shared" si="424"/>
        <v>0</v>
      </c>
      <c r="AA850" s="25">
        <f t="shared" si="425"/>
        <v>0</v>
      </c>
      <c r="AB850" s="25">
        <f t="shared" si="426"/>
        <v>0</v>
      </c>
      <c r="AC850" s="25">
        <f t="shared" si="427"/>
        <v>0</v>
      </c>
      <c r="AD850" s="25">
        <f t="shared" si="428"/>
        <v>0</v>
      </c>
      <c r="AE850" s="25">
        <f t="shared" si="429"/>
        <v>0</v>
      </c>
      <c r="AF850" s="27">
        <f t="shared" si="430"/>
        <v>0</v>
      </c>
      <c r="AG850" s="27">
        <f t="shared" si="431"/>
        <v>0</v>
      </c>
      <c r="AH850" s="27">
        <f t="shared" si="432"/>
        <v>0</v>
      </c>
      <c r="AI850" s="27">
        <f t="shared" si="433"/>
        <v>0</v>
      </c>
      <c r="AJ850" s="27">
        <f t="shared" si="434"/>
        <v>0</v>
      </c>
      <c r="AK850" s="26">
        <f>SUM(Tabela4[[#This Row],[1º ano  LP]:[Questionário Contextual Estudante]])</f>
        <v>1066</v>
      </c>
      <c r="AM850">
        <f>IFERROR(IF(VLOOKUP(Tabela4[[#This Row],[Designação]],BW:BX,2,0)="SIM",SUM(AR850:AU850)+(4*(SUM(BH850:BK850))),0),0)</f>
        <v>0</v>
      </c>
      <c r="AN850">
        <f>IFERROR(IF(VLOOKUP(Tabela4[[#This Row],[Designação]],BW:BX,2,0)="SIM",SUM(AV850:BC850)+(4*(SUM(BL850:BS850))),0),0)</f>
        <v>0</v>
      </c>
      <c r="AO850">
        <f>IFERROR(VLOOKUP(Tabela4[[#This Row],[Designação]],BW:BX,2,0),0)</f>
        <v>0</v>
      </c>
      <c r="AP850" t="str">
        <f>IF(Tabela4[[#This Row],[Designação]]=AQ850,"SIM","NÃO")</f>
        <v>SIM</v>
      </c>
      <c r="AQ850" s="38">
        <v>918508</v>
      </c>
      <c r="AR850">
        <v>55</v>
      </c>
      <c r="AS850">
        <v>114</v>
      </c>
      <c r="AT850">
        <v>126</v>
      </c>
      <c r="AU850">
        <v>84</v>
      </c>
      <c r="AV850">
        <v>74</v>
      </c>
      <c r="BD850">
        <v>453</v>
      </c>
      <c r="BF850" t="str">
        <f t="shared" si="435"/>
        <v>sim</v>
      </c>
      <c r="BG850" s="38">
        <v>918508</v>
      </c>
      <c r="BH850">
        <v>2</v>
      </c>
      <c r="BI850">
        <v>4</v>
      </c>
      <c r="BJ850">
        <v>4</v>
      </c>
      <c r="BK850">
        <v>3</v>
      </c>
      <c r="BL850">
        <v>2</v>
      </c>
      <c r="BT850">
        <v>15</v>
      </c>
    </row>
    <row r="851" spans="2:72" x14ac:dyDescent="0.25">
      <c r="B851" s="22">
        <v>9</v>
      </c>
      <c r="C851" s="23">
        <v>918509</v>
      </c>
      <c r="D851" s="24" t="s">
        <v>884</v>
      </c>
      <c r="E851" s="25">
        <f t="shared" si="405"/>
        <v>60</v>
      </c>
      <c r="F851" s="25">
        <f>Tabela4[[#This Row],[1º ano  LP]]</f>
        <v>60</v>
      </c>
      <c r="G851" s="27">
        <f t="shared" si="406"/>
        <v>4</v>
      </c>
      <c r="H851" s="27">
        <f>Tabela4[[#This Row],[1º ano - APLICADOR LP]]</f>
        <v>4</v>
      </c>
      <c r="I851" s="25">
        <f t="shared" si="407"/>
        <v>66</v>
      </c>
      <c r="J851" s="25">
        <f t="shared" si="408"/>
        <v>66</v>
      </c>
      <c r="K851" s="27">
        <f t="shared" si="409"/>
        <v>4</v>
      </c>
      <c r="L851" s="27">
        <f t="shared" si="410"/>
        <v>4</v>
      </c>
      <c r="M851" s="25">
        <f t="shared" si="411"/>
        <v>89</v>
      </c>
      <c r="N851" s="25">
        <f t="shared" si="412"/>
        <v>89</v>
      </c>
      <c r="O851" s="27">
        <f t="shared" si="413"/>
        <v>6</v>
      </c>
      <c r="P851" s="27">
        <f t="shared" si="414"/>
        <v>6</v>
      </c>
      <c r="Q851" s="25">
        <f t="shared" si="415"/>
        <v>58</v>
      </c>
      <c r="R851" s="25">
        <f t="shared" si="416"/>
        <v>58</v>
      </c>
      <c r="S851" s="25">
        <f t="shared" si="417"/>
        <v>38</v>
      </c>
      <c r="T851" s="25">
        <f t="shared" si="418"/>
        <v>38</v>
      </c>
      <c r="U851" s="25">
        <f t="shared" si="419"/>
        <v>0</v>
      </c>
      <c r="V851" s="25">
        <f t="shared" si="420"/>
        <v>0</v>
      </c>
      <c r="W851" s="25">
        <f t="shared" si="421"/>
        <v>0</v>
      </c>
      <c r="X851" s="25">
        <f t="shared" si="422"/>
        <v>0</v>
      </c>
      <c r="Y851" s="25">
        <f t="shared" si="423"/>
        <v>0</v>
      </c>
      <c r="Z851" s="25">
        <f t="shared" si="424"/>
        <v>0</v>
      </c>
      <c r="AA851" s="25">
        <f t="shared" si="425"/>
        <v>0</v>
      </c>
      <c r="AB851" s="25">
        <f t="shared" si="426"/>
        <v>0</v>
      </c>
      <c r="AC851" s="25">
        <f t="shared" si="427"/>
        <v>0</v>
      </c>
      <c r="AD851" s="25">
        <f t="shared" si="428"/>
        <v>0</v>
      </c>
      <c r="AE851" s="25">
        <f t="shared" si="429"/>
        <v>0</v>
      </c>
      <c r="AF851" s="27">
        <f t="shared" si="430"/>
        <v>0</v>
      </c>
      <c r="AG851" s="27">
        <f t="shared" si="431"/>
        <v>0</v>
      </c>
      <c r="AH851" s="27">
        <f t="shared" si="432"/>
        <v>0</v>
      </c>
      <c r="AI851" s="27">
        <f t="shared" si="433"/>
        <v>273</v>
      </c>
      <c r="AJ851" s="27">
        <f t="shared" si="434"/>
        <v>38</v>
      </c>
      <c r="AK851" s="26">
        <f>SUM(Tabela4[[#This Row],[1º ano  LP]:[Questionário Contextual Estudante]])</f>
        <v>961</v>
      </c>
      <c r="AM851">
        <f>IFERROR(IF(VLOOKUP(Tabela4[[#This Row],[Designação]],BW:BX,2,0)="SIM",SUM(AR851:AU851)+(4*(SUM(BH851:BK851))),0),0)</f>
        <v>273</v>
      </c>
      <c r="AN851">
        <f>IFERROR(IF(VLOOKUP(Tabela4[[#This Row],[Designação]],BW:BX,2,0)="SIM",SUM(AV851:BC851)+(4*(SUM(BL851:BS851))),0),0)</f>
        <v>38</v>
      </c>
      <c r="AO851" t="str">
        <f>IFERROR(VLOOKUP(Tabela4[[#This Row],[Designação]],BW:BX,2,0),0)</f>
        <v>SIM</v>
      </c>
      <c r="AP851" t="str">
        <f>IF(Tabela4[[#This Row],[Designação]]=AQ851,"SIM","NÃO")</f>
        <v>SIM</v>
      </c>
      <c r="AQ851" s="38">
        <v>918509</v>
      </c>
      <c r="AR851">
        <v>52</v>
      </c>
      <c r="AS851">
        <v>58</v>
      </c>
      <c r="AT851">
        <v>77</v>
      </c>
      <c r="AU851">
        <v>50</v>
      </c>
      <c r="AV851">
        <v>34</v>
      </c>
      <c r="BD851">
        <v>271</v>
      </c>
      <c r="BF851" t="str">
        <f t="shared" si="435"/>
        <v>sim</v>
      </c>
      <c r="BG851" s="38">
        <v>918509</v>
      </c>
      <c r="BH851">
        <v>2</v>
      </c>
      <c r="BI851">
        <v>2</v>
      </c>
      <c r="BJ851">
        <v>3</v>
      </c>
      <c r="BK851">
        <v>2</v>
      </c>
      <c r="BL851">
        <v>1</v>
      </c>
      <c r="BT851">
        <v>10</v>
      </c>
    </row>
    <row r="852" spans="2:72" x14ac:dyDescent="0.25">
      <c r="B852" s="22">
        <v>9</v>
      </c>
      <c r="C852" s="23">
        <v>918510</v>
      </c>
      <c r="D852" s="24" t="s">
        <v>885</v>
      </c>
      <c r="E852" s="25">
        <f t="shared" si="405"/>
        <v>76</v>
      </c>
      <c r="F852" s="25">
        <f>Tabela4[[#This Row],[1º ano  LP]]</f>
        <v>76</v>
      </c>
      <c r="G852" s="27">
        <f t="shared" si="406"/>
        <v>4</v>
      </c>
      <c r="H852" s="27">
        <f>Tabela4[[#This Row],[1º ano - APLICADOR LP]]</f>
        <v>4</v>
      </c>
      <c r="I852" s="25">
        <f t="shared" si="407"/>
        <v>91</v>
      </c>
      <c r="J852" s="25">
        <f t="shared" si="408"/>
        <v>91</v>
      </c>
      <c r="K852" s="27">
        <f t="shared" si="409"/>
        <v>6</v>
      </c>
      <c r="L852" s="27">
        <f t="shared" si="410"/>
        <v>6</v>
      </c>
      <c r="M852" s="25">
        <f t="shared" si="411"/>
        <v>97</v>
      </c>
      <c r="N852" s="25">
        <f t="shared" si="412"/>
        <v>97</v>
      </c>
      <c r="O852" s="27">
        <f t="shared" si="413"/>
        <v>6</v>
      </c>
      <c r="P852" s="27">
        <f t="shared" si="414"/>
        <v>6</v>
      </c>
      <c r="Q852" s="25">
        <f t="shared" si="415"/>
        <v>94</v>
      </c>
      <c r="R852" s="25">
        <f t="shared" si="416"/>
        <v>94</v>
      </c>
      <c r="S852" s="25">
        <f t="shared" si="417"/>
        <v>80</v>
      </c>
      <c r="T852" s="25">
        <f t="shared" si="418"/>
        <v>80</v>
      </c>
      <c r="U852" s="25">
        <f t="shared" si="419"/>
        <v>84</v>
      </c>
      <c r="V852" s="25">
        <f t="shared" si="420"/>
        <v>84</v>
      </c>
      <c r="W852" s="25">
        <f t="shared" si="421"/>
        <v>0</v>
      </c>
      <c r="X852" s="25">
        <f t="shared" si="422"/>
        <v>0</v>
      </c>
      <c r="Y852" s="25">
        <f t="shared" si="423"/>
        <v>0</v>
      </c>
      <c r="Z852" s="25">
        <f t="shared" si="424"/>
        <v>0</v>
      </c>
      <c r="AA852" s="25">
        <f t="shared" si="425"/>
        <v>0</v>
      </c>
      <c r="AB852" s="25">
        <f t="shared" si="426"/>
        <v>0</v>
      </c>
      <c r="AC852" s="25">
        <f t="shared" si="427"/>
        <v>0</v>
      </c>
      <c r="AD852" s="25">
        <f t="shared" si="428"/>
        <v>0</v>
      </c>
      <c r="AE852" s="25">
        <f t="shared" si="429"/>
        <v>0</v>
      </c>
      <c r="AF852" s="27">
        <f t="shared" si="430"/>
        <v>0</v>
      </c>
      <c r="AG852" s="27">
        <f t="shared" si="431"/>
        <v>0</v>
      </c>
      <c r="AH852" s="27">
        <f t="shared" si="432"/>
        <v>0</v>
      </c>
      <c r="AI852" s="27">
        <f t="shared" si="433"/>
        <v>0</v>
      </c>
      <c r="AJ852" s="27">
        <f t="shared" si="434"/>
        <v>0</v>
      </c>
      <c r="AK852" s="26">
        <f>SUM(Tabela4[[#This Row],[1º ano  LP]:[Questionário Contextual Estudante]])</f>
        <v>1076</v>
      </c>
      <c r="AM852">
        <f>IFERROR(IF(VLOOKUP(Tabela4[[#This Row],[Designação]],BW:BX,2,0)="SIM",SUM(AR852:AU852)+(4*(SUM(BH852:BK852))),0),0)</f>
        <v>0</v>
      </c>
      <c r="AN852">
        <f>IFERROR(IF(VLOOKUP(Tabela4[[#This Row],[Designação]],BW:BX,2,0)="SIM",SUM(AV852:BC852)+(4*(SUM(BL852:BS852))),0),0)</f>
        <v>0</v>
      </c>
      <c r="AO852">
        <f>IFERROR(VLOOKUP(Tabela4[[#This Row],[Designação]],BW:BX,2,0),0)</f>
        <v>0</v>
      </c>
      <c r="AP852" t="str">
        <f>IF(Tabela4[[#This Row],[Designação]]=AQ852,"SIM","NÃO")</f>
        <v>SIM</v>
      </c>
      <c r="AQ852" s="38">
        <v>918510</v>
      </c>
      <c r="AR852">
        <v>68</v>
      </c>
      <c r="AS852">
        <v>79</v>
      </c>
      <c r="AT852">
        <v>85</v>
      </c>
      <c r="AU852">
        <v>82</v>
      </c>
      <c r="AV852">
        <v>72</v>
      </c>
      <c r="AW852">
        <v>76</v>
      </c>
      <c r="BD852">
        <v>462</v>
      </c>
      <c r="BF852" t="str">
        <f t="shared" si="435"/>
        <v>sim</v>
      </c>
      <c r="BG852" s="38">
        <v>918510</v>
      </c>
      <c r="BH852">
        <v>2</v>
      </c>
      <c r="BI852">
        <v>3</v>
      </c>
      <c r="BJ852">
        <v>3</v>
      </c>
      <c r="BK852">
        <v>3</v>
      </c>
      <c r="BL852">
        <v>2</v>
      </c>
      <c r="BM852">
        <v>2</v>
      </c>
      <c r="BT852">
        <v>15</v>
      </c>
    </row>
    <row r="853" spans="2:72" x14ac:dyDescent="0.25">
      <c r="B853" s="22">
        <v>9</v>
      </c>
      <c r="C853" s="23">
        <v>918511</v>
      </c>
      <c r="D853" s="24" t="s">
        <v>886</v>
      </c>
      <c r="E853" s="25">
        <f t="shared" si="405"/>
        <v>60</v>
      </c>
      <c r="F853" s="25">
        <f>Tabela4[[#This Row],[1º ano  LP]]</f>
        <v>60</v>
      </c>
      <c r="G853" s="27">
        <f t="shared" si="406"/>
        <v>4</v>
      </c>
      <c r="H853" s="27">
        <f>Tabela4[[#This Row],[1º ano - APLICADOR LP]]</f>
        <v>4</v>
      </c>
      <c r="I853" s="25">
        <f t="shared" si="407"/>
        <v>66</v>
      </c>
      <c r="J853" s="25">
        <f t="shared" si="408"/>
        <v>66</v>
      </c>
      <c r="K853" s="27">
        <f t="shared" si="409"/>
        <v>4</v>
      </c>
      <c r="L853" s="27">
        <f t="shared" si="410"/>
        <v>4</v>
      </c>
      <c r="M853" s="25">
        <f t="shared" si="411"/>
        <v>96</v>
      </c>
      <c r="N853" s="25">
        <f t="shared" si="412"/>
        <v>96</v>
      </c>
      <c r="O853" s="27">
        <f t="shared" si="413"/>
        <v>6</v>
      </c>
      <c r="P853" s="27">
        <f t="shared" si="414"/>
        <v>6</v>
      </c>
      <c r="Q853" s="25">
        <f t="shared" si="415"/>
        <v>69</v>
      </c>
      <c r="R853" s="25">
        <f t="shared" si="416"/>
        <v>69</v>
      </c>
      <c r="S853" s="25">
        <f t="shared" si="417"/>
        <v>104</v>
      </c>
      <c r="T853" s="25">
        <f t="shared" si="418"/>
        <v>104</v>
      </c>
      <c r="U853" s="25">
        <f t="shared" si="419"/>
        <v>75</v>
      </c>
      <c r="V853" s="25">
        <f t="shared" si="420"/>
        <v>75</v>
      </c>
      <c r="W853" s="25">
        <f t="shared" si="421"/>
        <v>0</v>
      </c>
      <c r="X853" s="25">
        <f t="shared" si="422"/>
        <v>0</v>
      </c>
      <c r="Y853" s="25">
        <f t="shared" si="423"/>
        <v>0</v>
      </c>
      <c r="Z853" s="25">
        <f t="shared" si="424"/>
        <v>0</v>
      </c>
      <c r="AA853" s="25">
        <f t="shared" si="425"/>
        <v>0</v>
      </c>
      <c r="AB853" s="25">
        <f t="shared" si="426"/>
        <v>0</v>
      </c>
      <c r="AC853" s="25">
        <f t="shared" si="427"/>
        <v>0</v>
      </c>
      <c r="AD853" s="25">
        <f t="shared" si="428"/>
        <v>0</v>
      </c>
      <c r="AE853" s="25">
        <f t="shared" si="429"/>
        <v>0</v>
      </c>
      <c r="AF853" s="27">
        <f t="shared" si="430"/>
        <v>0</v>
      </c>
      <c r="AG853" s="27">
        <f t="shared" si="431"/>
        <v>0</v>
      </c>
      <c r="AH853" s="27">
        <f t="shared" si="432"/>
        <v>0</v>
      </c>
      <c r="AI853" s="27">
        <f t="shared" si="433"/>
        <v>0</v>
      </c>
      <c r="AJ853" s="27">
        <f t="shared" si="434"/>
        <v>0</v>
      </c>
      <c r="AK853" s="26">
        <f>SUM(Tabela4[[#This Row],[1º ano  LP]:[Questionário Contextual Estudante]])</f>
        <v>968</v>
      </c>
      <c r="AM853">
        <f>IFERROR(IF(VLOOKUP(Tabela4[[#This Row],[Designação]],BW:BX,2,0)="SIM",SUM(AR853:AU853)+(4*(SUM(BH853:BK853))),0),0)</f>
        <v>0</v>
      </c>
      <c r="AN853">
        <f>IFERROR(IF(VLOOKUP(Tabela4[[#This Row],[Designação]],BW:BX,2,0)="SIM",SUM(AV853:BC853)+(4*(SUM(BL853:BS853))),0),0)</f>
        <v>0</v>
      </c>
      <c r="AO853">
        <f>IFERROR(VLOOKUP(Tabela4[[#This Row],[Designação]],BW:BX,2,0),0)</f>
        <v>0</v>
      </c>
      <c r="AP853" t="str">
        <f>IF(Tabela4[[#This Row],[Designação]]=AQ853,"SIM","NÃO")</f>
        <v>SIM</v>
      </c>
      <c r="AQ853" s="38">
        <v>918511</v>
      </c>
      <c r="AR853">
        <v>52</v>
      </c>
      <c r="AS853">
        <v>58</v>
      </c>
      <c r="AT853">
        <v>84</v>
      </c>
      <c r="AU853">
        <v>61</v>
      </c>
      <c r="AV853">
        <v>92</v>
      </c>
      <c r="AW853">
        <v>67</v>
      </c>
      <c r="BD853">
        <v>414</v>
      </c>
      <c r="BF853" t="str">
        <f t="shared" si="435"/>
        <v>sim</v>
      </c>
      <c r="BG853" s="38">
        <v>918511</v>
      </c>
      <c r="BH853">
        <v>2</v>
      </c>
      <c r="BI853">
        <v>2</v>
      </c>
      <c r="BJ853">
        <v>3</v>
      </c>
      <c r="BK853">
        <v>2</v>
      </c>
      <c r="BL853">
        <v>3</v>
      </c>
      <c r="BM853">
        <v>2</v>
      </c>
      <c r="BT853">
        <v>14</v>
      </c>
    </row>
    <row r="854" spans="2:72" x14ac:dyDescent="0.25">
      <c r="B854" s="22">
        <v>10</v>
      </c>
      <c r="C854" s="23">
        <v>1019001</v>
      </c>
      <c r="D854" s="24" t="s">
        <v>887</v>
      </c>
      <c r="E854" s="25">
        <f t="shared" si="405"/>
        <v>118</v>
      </c>
      <c r="F854" s="25">
        <f>Tabela4[[#This Row],[1º ano  LP]]</f>
        <v>118</v>
      </c>
      <c r="G854" s="27">
        <f t="shared" si="406"/>
        <v>8</v>
      </c>
      <c r="H854" s="27">
        <f>Tabela4[[#This Row],[1º ano - APLICADOR LP]]</f>
        <v>8</v>
      </c>
      <c r="I854" s="25">
        <f t="shared" si="407"/>
        <v>116</v>
      </c>
      <c r="J854" s="25">
        <f t="shared" si="408"/>
        <v>116</v>
      </c>
      <c r="K854" s="27">
        <f t="shared" si="409"/>
        <v>8</v>
      </c>
      <c r="L854" s="27">
        <f t="shared" si="410"/>
        <v>8</v>
      </c>
      <c r="M854" s="25">
        <f t="shared" si="411"/>
        <v>141</v>
      </c>
      <c r="N854" s="25">
        <f t="shared" si="412"/>
        <v>141</v>
      </c>
      <c r="O854" s="27">
        <f t="shared" si="413"/>
        <v>8</v>
      </c>
      <c r="P854" s="27">
        <f t="shared" si="414"/>
        <v>8</v>
      </c>
      <c r="Q854" s="25">
        <f t="shared" si="415"/>
        <v>116</v>
      </c>
      <c r="R854" s="25">
        <f t="shared" si="416"/>
        <v>116</v>
      </c>
      <c r="S854" s="25">
        <f t="shared" si="417"/>
        <v>115</v>
      </c>
      <c r="T854" s="25">
        <f t="shared" si="418"/>
        <v>115</v>
      </c>
      <c r="U854" s="25">
        <f t="shared" si="419"/>
        <v>112</v>
      </c>
      <c r="V854" s="25">
        <f t="shared" si="420"/>
        <v>112</v>
      </c>
      <c r="W854" s="25">
        <f t="shared" si="421"/>
        <v>0</v>
      </c>
      <c r="X854" s="25">
        <f t="shared" si="422"/>
        <v>0</v>
      </c>
      <c r="Y854" s="25">
        <f t="shared" si="423"/>
        <v>0</v>
      </c>
      <c r="Z854" s="25">
        <f t="shared" si="424"/>
        <v>0</v>
      </c>
      <c r="AA854" s="25">
        <f t="shared" si="425"/>
        <v>0</v>
      </c>
      <c r="AB854" s="25">
        <f t="shared" si="426"/>
        <v>0</v>
      </c>
      <c r="AC854" s="25">
        <f t="shared" si="427"/>
        <v>0</v>
      </c>
      <c r="AD854" s="25">
        <f t="shared" si="428"/>
        <v>0</v>
      </c>
      <c r="AE854" s="25">
        <f t="shared" si="429"/>
        <v>0</v>
      </c>
      <c r="AF854" s="27">
        <f t="shared" si="430"/>
        <v>0</v>
      </c>
      <c r="AG854" s="27">
        <f t="shared" si="431"/>
        <v>0</v>
      </c>
      <c r="AH854" s="27">
        <f t="shared" si="432"/>
        <v>0</v>
      </c>
      <c r="AI854" s="27">
        <f t="shared" si="433"/>
        <v>0</v>
      </c>
      <c r="AJ854" s="27">
        <f t="shared" si="434"/>
        <v>0</v>
      </c>
      <c r="AK854" s="26">
        <f>SUM(Tabela4[[#This Row],[1º ano  LP]:[Questionário Contextual Estudante]])</f>
        <v>1484</v>
      </c>
      <c r="AM854">
        <f>IFERROR(IF(VLOOKUP(Tabela4[[#This Row],[Designação]],BW:BX,2,0)="SIM",SUM(AR854:AU854)+(4*(SUM(BH854:BK854))),0),0)</f>
        <v>0</v>
      </c>
      <c r="AN854">
        <f>IFERROR(IF(VLOOKUP(Tabela4[[#This Row],[Designação]],BW:BX,2,0)="SIM",SUM(AV854:BC854)+(4*(SUM(BL854:BS854))),0),0)</f>
        <v>0</v>
      </c>
      <c r="AO854">
        <f>IFERROR(VLOOKUP(Tabela4[[#This Row],[Designação]],BW:BX,2,0),0)</f>
        <v>0</v>
      </c>
      <c r="AP854" t="str">
        <f>IF(Tabela4[[#This Row],[Designação]]=AQ854,"SIM","NÃO")</f>
        <v>SIM</v>
      </c>
      <c r="AQ854" s="38">
        <v>1019001</v>
      </c>
      <c r="AR854">
        <v>102</v>
      </c>
      <c r="AS854">
        <v>100</v>
      </c>
      <c r="AT854">
        <v>125</v>
      </c>
      <c r="AU854">
        <v>104</v>
      </c>
      <c r="AV854">
        <v>103</v>
      </c>
      <c r="AW854">
        <v>100</v>
      </c>
      <c r="BD854">
        <v>634</v>
      </c>
      <c r="BF854" t="str">
        <f t="shared" si="435"/>
        <v>sim</v>
      </c>
      <c r="BG854" s="38">
        <v>1019001</v>
      </c>
      <c r="BH854">
        <v>4</v>
      </c>
      <c r="BI854">
        <v>4</v>
      </c>
      <c r="BJ854">
        <v>4</v>
      </c>
      <c r="BK854">
        <v>3</v>
      </c>
      <c r="BL854">
        <v>3</v>
      </c>
      <c r="BM854">
        <v>3</v>
      </c>
      <c r="BT854">
        <v>21</v>
      </c>
    </row>
    <row r="855" spans="2:72" x14ac:dyDescent="0.25">
      <c r="B855" s="22">
        <v>10</v>
      </c>
      <c r="C855" s="23">
        <v>1019002</v>
      </c>
      <c r="D855" s="24" t="s">
        <v>888</v>
      </c>
      <c r="E855" s="25">
        <f t="shared" si="405"/>
        <v>71</v>
      </c>
      <c r="F855" s="25">
        <f>Tabela4[[#This Row],[1º ano  LP]]</f>
        <v>71</v>
      </c>
      <c r="G855" s="27">
        <f t="shared" si="406"/>
        <v>4</v>
      </c>
      <c r="H855" s="27">
        <f>Tabela4[[#This Row],[1º ano - APLICADOR LP]]</f>
        <v>4</v>
      </c>
      <c r="I855" s="25">
        <f t="shared" si="407"/>
        <v>136</v>
      </c>
      <c r="J855" s="25">
        <f t="shared" si="408"/>
        <v>136</v>
      </c>
      <c r="K855" s="27">
        <f t="shared" si="409"/>
        <v>8</v>
      </c>
      <c r="L855" s="27">
        <f t="shared" si="410"/>
        <v>8</v>
      </c>
      <c r="M855" s="25">
        <f t="shared" si="411"/>
        <v>107</v>
      </c>
      <c r="N855" s="25">
        <f t="shared" si="412"/>
        <v>107</v>
      </c>
      <c r="O855" s="27">
        <f t="shared" si="413"/>
        <v>6</v>
      </c>
      <c r="P855" s="27">
        <f t="shared" si="414"/>
        <v>6</v>
      </c>
      <c r="Q855" s="25">
        <f t="shared" si="415"/>
        <v>79</v>
      </c>
      <c r="R855" s="25">
        <f t="shared" si="416"/>
        <v>79</v>
      </c>
      <c r="S855" s="25">
        <f t="shared" si="417"/>
        <v>37</v>
      </c>
      <c r="T855" s="25">
        <f t="shared" si="418"/>
        <v>37</v>
      </c>
      <c r="U855" s="25">
        <f t="shared" si="419"/>
        <v>0</v>
      </c>
      <c r="V855" s="25">
        <f t="shared" si="420"/>
        <v>0</v>
      </c>
      <c r="W855" s="25">
        <f t="shared" si="421"/>
        <v>0</v>
      </c>
      <c r="X855" s="25">
        <f t="shared" si="422"/>
        <v>0</v>
      </c>
      <c r="Y855" s="25">
        <f t="shared" si="423"/>
        <v>0</v>
      </c>
      <c r="Z855" s="25">
        <f t="shared" si="424"/>
        <v>0</v>
      </c>
      <c r="AA855" s="25">
        <f t="shared" si="425"/>
        <v>0</v>
      </c>
      <c r="AB855" s="25">
        <f t="shared" si="426"/>
        <v>0</v>
      </c>
      <c r="AC855" s="25">
        <f t="shared" si="427"/>
        <v>0</v>
      </c>
      <c r="AD855" s="25">
        <f t="shared" si="428"/>
        <v>0</v>
      </c>
      <c r="AE855" s="25">
        <f t="shared" si="429"/>
        <v>0</v>
      </c>
      <c r="AF855" s="27">
        <f t="shared" si="430"/>
        <v>0</v>
      </c>
      <c r="AG855" s="27">
        <f t="shared" si="431"/>
        <v>0</v>
      </c>
      <c r="AH855" s="27">
        <f t="shared" si="432"/>
        <v>0</v>
      </c>
      <c r="AI855" s="27">
        <f t="shared" si="433"/>
        <v>0</v>
      </c>
      <c r="AJ855" s="27">
        <f t="shared" si="434"/>
        <v>0</v>
      </c>
      <c r="AK855" s="26">
        <f>SUM(Tabela4[[#This Row],[1º ano  LP]:[Questionário Contextual Estudante]])</f>
        <v>896</v>
      </c>
      <c r="AM855">
        <f>IFERROR(IF(VLOOKUP(Tabela4[[#This Row],[Designação]],BW:BX,2,0)="SIM",SUM(AR855:AU855)+(4*(SUM(BH855:BK855))),0),0)</f>
        <v>0</v>
      </c>
      <c r="AN855">
        <f>IFERROR(IF(VLOOKUP(Tabela4[[#This Row],[Designação]],BW:BX,2,0)="SIM",SUM(AV855:BC855)+(4*(SUM(BL855:BS855))),0),0)</f>
        <v>0</v>
      </c>
      <c r="AO855">
        <f>IFERROR(VLOOKUP(Tabela4[[#This Row],[Designação]],BW:BX,2,0),0)</f>
        <v>0</v>
      </c>
      <c r="AP855" t="str">
        <f>IF(Tabela4[[#This Row],[Designação]]=AQ855,"SIM","NÃO")</f>
        <v>SIM</v>
      </c>
      <c r="AQ855" s="38">
        <v>1019002</v>
      </c>
      <c r="AR855">
        <v>63</v>
      </c>
      <c r="AS855">
        <v>120</v>
      </c>
      <c r="AT855">
        <v>95</v>
      </c>
      <c r="AU855">
        <v>71</v>
      </c>
      <c r="AV855">
        <v>33</v>
      </c>
      <c r="BD855">
        <v>382</v>
      </c>
      <c r="BF855" t="str">
        <f t="shared" si="435"/>
        <v>sim</v>
      </c>
      <c r="BG855" s="38">
        <v>1019002</v>
      </c>
      <c r="BH855">
        <v>2</v>
      </c>
      <c r="BI855">
        <v>4</v>
      </c>
      <c r="BJ855">
        <v>3</v>
      </c>
      <c r="BK855">
        <v>2</v>
      </c>
      <c r="BL855">
        <v>1</v>
      </c>
      <c r="BT855">
        <v>12</v>
      </c>
    </row>
    <row r="856" spans="2:72" x14ac:dyDescent="0.25">
      <c r="B856" s="22">
        <v>10</v>
      </c>
      <c r="C856" s="23">
        <v>1019003</v>
      </c>
      <c r="D856" s="24" t="s">
        <v>889</v>
      </c>
      <c r="E856" s="25">
        <f t="shared" si="405"/>
        <v>103</v>
      </c>
      <c r="F856" s="25">
        <f>Tabela4[[#This Row],[1º ano  LP]]</f>
        <v>103</v>
      </c>
      <c r="G856" s="27">
        <f t="shared" si="406"/>
        <v>6</v>
      </c>
      <c r="H856" s="27">
        <f>Tabela4[[#This Row],[1º ano - APLICADOR LP]]</f>
        <v>6</v>
      </c>
      <c r="I856" s="25">
        <f t="shared" si="407"/>
        <v>103</v>
      </c>
      <c r="J856" s="25">
        <f t="shared" si="408"/>
        <v>103</v>
      </c>
      <c r="K856" s="27">
        <f t="shared" si="409"/>
        <v>6</v>
      </c>
      <c r="L856" s="27">
        <f t="shared" si="410"/>
        <v>6</v>
      </c>
      <c r="M856" s="25">
        <f t="shared" si="411"/>
        <v>106</v>
      </c>
      <c r="N856" s="25">
        <f t="shared" si="412"/>
        <v>106</v>
      </c>
      <c r="O856" s="27">
        <f t="shared" si="413"/>
        <v>6</v>
      </c>
      <c r="P856" s="27">
        <f t="shared" si="414"/>
        <v>6</v>
      </c>
      <c r="Q856" s="25">
        <f t="shared" si="415"/>
        <v>84</v>
      </c>
      <c r="R856" s="25">
        <f t="shared" si="416"/>
        <v>84</v>
      </c>
      <c r="S856" s="25">
        <f t="shared" si="417"/>
        <v>79</v>
      </c>
      <c r="T856" s="25">
        <f t="shared" si="418"/>
        <v>79</v>
      </c>
      <c r="U856" s="25">
        <f t="shared" si="419"/>
        <v>0</v>
      </c>
      <c r="V856" s="25">
        <f t="shared" si="420"/>
        <v>0</v>
      </c>
      <c r="W856" s="25">
        <f t="shared" si="421"/>
        <v>0</v>
      </c>
      <c r="X856" s="25">
        <f t="shared" si="422"/>
        <v>0</v>
      </c>
      <c r="Y856" s="25">
        <f t="shared" si="423"/>
        <v>0</v>
      </c>
      <c r="Z856" s="25">
        <f t="shared" si="424"/>
        <v>0</v>
      </c>
      <c r="AA856" s="25">
        <f t="shared" si="425"/>
        <v>0</v>
      </c>
      <c r="AB856" s="25">
        <f t="shared" si="426"/>
        <v>0</v>
      </c>
      <c r="AC856" s="25">
        <f t="shared" si="427"/>
        <v>0</v>
      </c>
      <c r="AD856" s="25">
        <f t="shared" si="428"/>
        <v>0</v>
      </c>
      <c r="AE856" s="25">
        <f t="shared" si="429"/>
        <v>0</v>
      </c>
      <c r="AF856" s="27">
        <f t="shared" si="430"/>
        <v>0</v>
      </c>
      <c r="AG856" s="27">
        <f t="shared" si="431"/>
        <v>0</v>
      </c>
      <c r="AH856" s="27">
        <f t="shared" si="432"/>
        <v>0</v>
      </c>
      <c r="AI856" s="27">
        <f t="shared" si="433"/>
        <v>0</v>
      </c>
      <c r="AJ856" s="27">
        <f t="shared" si="434"/>
        <v>0</v>
      </c>
      <c r="AK856" s="26">
        <f>SUM(Tabela4[[#This Row],[1º ano  LP]:[Questionário Contextual Estudante]])</f>
        <v>986</v>
      </c>
      <c r="AM856">
        <f>IFERROR(IF(VLOOKUP(Tabela4[[#This Row],[Designação]],BW:BX,2,0)="SIM",SUM(AR856:AU856)+(4*(SUM(BH856:BK856))),0),0)</f>
        <v>0</v>
      </c>
      <c r="AN856">
        <f>IFERROR(IF(VLOOKUP(Tabela4[[#This Row],[Designação]],BW:BX,2,0)="SIM",SUM(AV856:BC856)+(4*(SUM(BL856:BS856))),0),0)</f>
        <v>0</v>
      </c>
      <c r="AO856">
        <f>IFERROR(VLOOKUP(Tabela4[[#This Row],[Designação]],BW:BX,2,0),0)</f>
        <v>0</v>
      </c>
      <c r="AP856" t="str">
        <f>IF(Tabela4[[#This Row],[Designação]]=AQ856,"SIM","NÃO")</f>
        <v>SIM</v>
      </c>
      <c r="AQ856" s="38">
        <v>1019003</v>
      </c>
      <c r="AR856">
        <v>91</v>
      </c>
      <c r="AS856">
        <v>91</v>
      </c>
      <c r="AT856">
        <v>94</v>
      </c>
      <c r="AU856">
        <v>76</v>
      </c>
      <c r="AV856">
        <v>71</v>
      </c>
      <c r="BD856">
        <v>423</v>
      </c>
      <c r="BF856" t="str">
        <f t="shared" si="435"/>
        <v>sim</v>
      </c>
      <c r="BG856" s="38">
        <v>1019003</v>
      </c>
      <c r="BH856">
        <v>3</v>
      </c>
      <c r="BI856">
        <v>3</v>
      </c>
      <c r="BJ856">
        <v>3</v>
      </c>
      <c r="BK856">
        <v>2</v>
      </c>
      <c r="BL856">
        <v>2</v>
      </c>
      <c r="BT856">
        <v>13</v>
      </c>
    </row>
    <row r="857" spans="2:72" x14ac:dyDescent="0.25">
      <c r="B857" s="22">
        <v>10</v>
      </c>
      <c r="C857" s="23">
        <v>1019004</v>
      </c>
      <c r="D857" s="24" t="s">
        <v>890</v>
      </c>
      <c r="E857" s="25">
        <f t="shared" si="405"/>
        <v>64</v>
      </c>
      <c r="F857" s="25">
        <f>Tabela4[[#This Row],[1º ano  LP]]</f>
        <v>64</v>
      </c>
      <c r="G857" s="27">
        <f t="shared" si="406"/>
        <v>4</v>
      </c>
      <c r="H857" s="27">
        <f>Tabela4[[#This Row],[1º ano - APLICADOR LP]]</f>
        <v>4</v>
      </c>
      <c r="I857" s="25">
        <f t="shared" si="407"/>
        <v>68</v>
      </c>
      <c r="J857" s="25">
        <f t="shared" si="408"/>
        <v>68</v>
      </c>
      <c r="K857" s="27">
        <f t="shared" si="409"/>
        <v>4</v>
      </c>
      <c r="L857" s="27">
        <f t="shared" si="410"/>
        <v>4</v>
      </c>
      <c r="M857" s="25">
        <f t="shared" si="411"/>
        <v>71</v>
      </c>
      <c r="N857" s="25">
        <f t="shared" si="412"/>
        <v>71</v>
      </c>
      <c r="O857" s="27">
        <f t="shared" si="413"/>
        <v>4</v>
      </c>
      <c r="P857" s="27">
        <f t="shared" si="414"/>
        <v>4</v>
      </c>
      <c r="Q857" s="25">
        <f t="shared" si="415"/>
        <v>115</v>
      </c>
      <c r="R857" s="25">
        <f t="shared" si="416"/>
        <v>115</v>
      </c>
      <c r="S857" s="25">
        <f t="shared" si="417"/>
        <v>114</v>
      </c>
      <c r="T857" s="25">
        <f t="shared" si="418"/>
        <v>114</v>
      </c>
      <c r="U857" s="25">
        <f t="shared" si="419"/>
        <v>0</v>
      </c>
      <c r="V857" s="25">
        <f t="shared" si="420"/>
        <v>0</v>
      </c>
      <c r="W857" s="25">
        <f t="shared" si="421"/>
        <v>0</v>
      </c>
      <c r="X857" s="25">
        <f t="shared" si="422"/>
        <v>0</v>
      </c>
      <c r="Y857" s="25">
        <f t="shared" si="423"/>
        <v>0</v>
      </c>
      <c r="Z857" s="25">
        <f t="shared" si="424"/>
        <v>0</v>
      </c>
      <c r="AA857" s="25">
        <f t="shared" si="425"/>
        <v>0</v>
      </c>
      <c r="AB857" s="25">
        <f t="shared" si="426"/>
        <v>0</v>
      </c>
      <c r="AC857" s="25">
        <f t="shared" si="427"/>
        <v>0</v>
      </c>
      <c r="AD857" s="25">
        <f t="shared" si="428"/>
        <v>0</v>
      </c>
      <c r="AE857" s="25">
        <f t="shared" si="429"/>
        <v>0</v>
      </c>
      <c r="AF857" s="27">
        <f t="shared" si="430"/>
        <v>0</v>
      </c>
      <c r="AG857" s="27">
        <f t="shared" si="431"/>
        <v>0</v>
      </c>
      <c r="AH857" s="27">
        <f t="shared" si="432"/>
        <v>0</v>
      </c>
      <c r="AI857" s="27">
        <f t="shared" si="433"/>
        <v>0</v>
      </c>
      <c r="AJ857" s="27">
        <f t="shared" si="434"/>
        <v>0</v>
      </c>
      <c r="AK857" s="26">
        <f>SUM(Tabela4[[#This Row],[1º ano  LP]:[Questionário Contextual Estudante]])</f>
        <v>888</v>
      </c>
      <c r="AM857">
        <f>IFERROR(IF(VLOOKUP(Tabela4[[#This Row],[Designação]],BW:BX,2,0)="SIM",SUM(AR857:AU857)+(4*(SUM(BH857:BK857))),0),0)</f>
        <v>0</v>
      </c>
      <c r="AN857">
        <f>IFERROR(IF(VLOOKUP(Tabela4[[#This Row],[Designação]],BW:BX,2,0)="SIM",SUM(AV857:BC857)+(4*(SUM(BL857:BS857))),0),0)</f>
        <v>0</v>
      </c>
      <c r="AO857">
        <f>IFERROR(VLOOKUP(Tabela4[[#This Row],[Designação]],BW:BX,2,0),0)</f>
        <v>0</v>
      </c>
      <c r="AP857" t="str">
        <f>IF(Tabela4[[#This Row],[Designação]]=AQ857,"SIM","NÃO")</f>
        <v>SIM</v>
      </c>
      <c r="AQ857" s="38">
        <v>1019004</v>
      </c>
      <c r="AR857">
        <v>56</v>
      </c>
      <c r="AS857">
        <v>60</v>
      </c>
      <c r="AT857">
        <v>63</v>
      </c>
      <c r="AU857">
        <v>103</v>
      </c>
      <c r="AV857">
        <v>102</v>
      </c>
      <c r="BD857">
        <v>384</v>
      </c>
      <c r="BF857" t="str">
        <f t="shared" si="435"/>
        <v>sim</v>
      </c>
      <c r="BG857" s="38">
        <v>1019004</v>
      </c>
      <c r="BH857">
        <v>2</v>
      </c>
      <c r="BI857">
        <v>2</v>
      </c>
      <c r="BJ857">
        <v>2</v>
      </c>
      <c r="BK857">
        <v>3</v>
      </c>
      <c r="BL857">
        <v>3</v>
      </c>
      <c r="BT857">
        <v>12</v>
      </c>
    </row>
    <row r="858" spans="2:72" x14ac:dyDescent="0.25">
      <c r="B858" s="22">
        <v>10</v>
      </c>
      <c r="C858" s="23">
        <v>1019005</v>
      </c>
      <c r="D858" s="24" t="s">
        <v>891</v>
      </c>
      <c r="E858" s="25">
        <f t="shared" si="405"/>
        <v>0</v>
      </c>
      <c r="F858" s="25">
        <f>Tabela4[[#This Row],[1º ano  LP]]</f>
        <v>0</v>
      </c>
      <c r="G858" s="27">
        <f t="shared" si="406"/>
        <v>0</v>
      </c>
      <c r="H858" s="27">
        <f>Tabela4[[#This Row],[1º ano - APLICADOR LP]]</f>
        <v>0</v>
      </c>
      <c r="I858" s="25">
        <f t="shared" si="407"/>
        <v>0</v>
      </c>
      <c r="J858" s="25">
        <f t="shared" si="408"/>
        <v>0</v>
      </c>
      <c r="K858" s="27">
        <f t="shared" si="409"/>
        <v>0</v>
      </c>
      <c r="L858" s="27">
        <f t="shared" si="410"/>
        <v>0</v>
      </c>
      <c r="M858" s="25">
        <f t="shared" si="411"/>
        <v>0</v>
      </c>
      <c r="N858" s="25">
        <f t="shared" si="412"/>
        <v>0</v>
      </c>
      <c r="O858" s="27">
        <f t="shared" si="413"/>
        <v>0</v>
      </c>
      <c r="P858" s="27">
        <f t="shared" si="414"/>
        <v>0</v>
      </c>
      <c r="Q858" s="25">
        <f t="shared" si="415"/>
        <v>0</v>
      </c>
      <c r="R858" s="25">
        <f t="shared" si="416"/>
        <v>0</v>
      </c>
      <c r="S858" s="25">
        <f t="shared" si="417"/>
        <v>0</v>
      </c>
      <c r="T858" s="25">
        <f t="shared" si="418"/>
        <v>0</v>
      </c>
      <c r="U858" s="25">
        <f t="shared" si="419"/>
        <v>42</v>
      </c>
      <c r="V858" s="25">
        <f t="shared" si="420"/>
        <v>42</v>
      </c>
      <c r="W858" s="25">
        <f t="shared" si="421"/>
        <v>173</v>
      </c>
      <c r="X858" s="25">
        <f t="shared" si="422"/>
        <v>173</v>
      </c>
      <c r="Y858" s="25">
        <f t="shared" si="423"/>
        <v>208</v>
      </c>
      <c r="Z858" s="25">
        <f t="shared" si="424"/>
        <v>208</v>
      </c>
      <c r="AA858" s="25">
        <f t="shared" si="425"/>
        <v>153</v>
      </c>
      <c r="AB858" s="25">
        <f t="shared" si="426"/>
        <v>153</v>
      </c>
      <c r="AC858" s="25">
        <f t="shared" si="427"/>
        <v>0</v>
      </c>
      <c r="AD858" s="25">
        <f t="shared" si="428"/>
        <v>0</v>
      </c>
      <c r="AE858" s="25">
        <f t="shared" si="429"/>
        <v>0</v>
      </c>
      <c r="AF858" s="27">
        <f t="shared" si="430"/>
        <v>0</v>
      </c>
      <c r="AG858" s="27">
        <f t="shared" si="431"/>
        <v>0</v>
      </c>
      <c r="AH858" s="27">
        <f t="shared" si="432"/>
        <v>0</v>
      </c>
      <c r="AI858" s="27">
        <f t="shared" si="433"/>
        <v>0</v>
      </c>
      <c r="AJ858" s="27">
        <f t="shared" si="434"/>
        <v>0</v>
      </c>
      <c r="AK858" s="26">
        <f>SUM(Tabela4[[#This Row],[1º ano  LP]:[Questionário Contextual Estudante]])</f>
        <v>1152</v>
      </c>
      <c r="AM858">
        <f>IFERROR(IF(VLOOKUP(Tabela4[[#This Row],[Designação]],BW:BX,2,0)="SIM",SUM(AR858:AU858)+(4*(SUM(BH858:BK858))),0),0)</f>
        <v>0</v>
      </c>
      <c r="AN858">
        <f>IFERROR(IF(VLOOKUP(Tabela4[[#This Row],[Designação]],BW:BX,2,0)="SIM",SUM(AV858:BC858)+(4*(SUM(BL858:BS858))),0),0)</f>
        <v>0</v>
      </c>
      <c r="AO858">
        <f>IFERROR(VLOOKUP(Tabela4[[#This Row],[Designação]],BW:BX,2,0),0)</f>
        <v>0</v>
      </c>
      <c r="AP858" t="str">
        <f>IF(Tabela4[[#This Row],[Designação]]=AQ858,"SIM","NÃO")</f>
        <v>SIM</v>
      </c>
      <c r="AQ858" s="38">
        <v>1019005</v>
      </c>
      <c r="AW858">
        <v>38</v>
      </c>
      <c r="AX858">
        <v>157</v>
      </c>
      <c r="AY858">
        <v>188</v>
      </c>
      <c r="AZ858">
        <v>137</v>
      </c>
      <c r="BD858">
        <v>520</v>
      </c>
      <c r="BF858" t="str">
        <f t="shared" si="435"/>
        <v>sim</v>
      </c>
      <c r="BG858" s="38">
        <v>1019005</v>
      </c>
      <c r="BM858">
        <v>1</v>
      </c>
      <c r="BN858">
        <v>4</v>
      </c>
      <c r="BO858">
        <v>5</v>
      </c>
      <c r="BP858">
        <v>4</v>
      </c>
      <c r="BT858">
        <v>14</v>
      </c>
    </row>
    <row r="859" spans="2:72" x14ac:dyDescent="0.25">
      <c r="B859" s="22">
        <v>10</v>
      </c>
      <c r="C859" s="23">
        <v>1019006</v>
      </c>
      <c r="D859" s="24" t="s">
        <v>892</v>
      </c>
      <c r="E859" s="25">
        <f t="shared" si="405"/>
        <v>95</v>
      </c>
      <c r="F859" s="25">
        <f>Tabela4[[#This Row],[1º ano  LP]]</f>
        <v>95</v>
      </c>
      <c r="G859" s="27">
        <f t="shared" si="406"/>
        <v>6</v>
      </c>
      <c r="H859" s="27">
        <f>Tabela4[[#This Row],[1º ano - APLICADOR LP]]</f>
        <v>6</v>
      </c>
      <c r="I859" s="25">
        <f t="shared" si="407"/>
        <v>133</v>
      </c>
      <c r="J859" s="25">
        <f t="shared" si="408"/>
        <v>133</v>
      </c>
      <c r="K859" s="27">
        <f t="shared" si="409"/>
        <v>8</v>
      </c>
      <c r="L859" s="27">
        <f t="shared" si="410"/>
        <v>8</v>
      </c>
      <c r="M859" s="25">
        <f t="shared" si="411"/>
        <v>177</v>
      </c>
      <c r="N859" s="25">
        <f t="shared" si="412"/>
        <v>177</v>
      </c>
      <c r="O859" s="27">
        <f t="shared" si="413"/>
        <v>10</v>
      </c>
      <c r="P859" s="27">
        <f t="shared" si="414"/>
        <v>10</v>
      </c>
      <c r="Q859" s="25">
        <f t="shared" si="415"/>
        <v>143</v>
      </c>
      <c r="R859" s="25">
        <f t="shared" si="416"/>
        <v>143</v>
      </c>
      <c r="S859" s="25">
        <f t="shared" si="417"/>
        <v>147</v>
      </c>
      <c r="T859" s="25">
        <f t="shared" si="418"/>
        <v>147</v>
      </c>
      <c r="U859" s="25">
        <f t="shared" si="419"/>
        <v>118</v>
      </c>
      <c r="V859" s="25">
        <f t="shared" si="420"/>
        <v>118</v>
      </c>
      <c r="W859" s="25">
        <f t="shared" si="421"/>
        <v>0</v>
      </c>
      <c r="X859" s="25">
        <f t="shared" si="422"/>
        <v>0</v>
      </c>
      <c r="Y859" s="25">
        <f t="shared" si="423"/>
        <v>0</v>
      </c>
      <c r="Z859" s="25">
        <f t="shared" si="424"/>
        <v>0</v>
      </c>
      <c r="AA859" s="25">
        <f t="shared" si="425"/>
        <v>0</v>
      </c>
      <c r="AB859" s="25">
        <f t="shared" si="426"/>
        <v>0</v>
      </c>
      <c r="AC859" s="25">
        <f t="shared" si="427"/>
        <v>0</v>
      </c>
      <c r="AD859" s="25">
        <f t="shared" si="428"/>
        <v>0</v>
      </c>
      <c r="AE859" s="25">
        <f t="shared" si="429"/>
        <v>0</v>
      </c>
      <c r="AF859" s="27">
        <f t="shared" si="430"/>
        <v>0</v>
      </c>
      <c r="AG859" s="27">
        <f t="shared" si="431"/>
        <v>0</v>
      </c>
      <c r="AH859" s="27">
        <f t="shared" si="432"/>
        <v>0</v>
      </c>
      <c r="AI859" s="27">
        <f t="shared" si="433"/>
        <v>548</v>
      </c>
      <c r="AJ859" s="27">
        <f t="shared" si="434"/>
        <v>265</v>
      </c>
      <c r="AK859" s="26">
        <f>SUM(Tabela4[[#This Row],[1º ano  LP]:[Questionário Contextual Estudante]])</f>
        <v>2487</v>
      </c>
      <c r="AM859">
        <f>IFERROR(IF(VLOOKUP(Tabela4[[#This Row],[Designação]],BW:BX,2,0)="SIM",SUM(AR859:AU859)+(4*(SUM(BH859:BK859))),0),0)</f>
        <v>548</v>
      </c>
      <c r="AN859">
        <f>IFERROR(IF(VLOOKUP(Tabela4[[#This Row],[Designação]],BW:BX,2,0)="SIM",SUM(AV859:BC859)+(4*(SUM(BL859:BS859))),0),0)</f>
        <v>265</v>
      </c>
      <c r="AO859" t="str">
        <f>IFERROR(VLOOKUP(Tabela4[[#This Row],[Designação]],BW:BX,2,0),0)</f>
        <v>SIM</v>
      </c>
      <c r="AP859" t="str">
        <f>IF(Tabela4[[#This Row],[Designação]]=AQ859,"SIM","NÃO")</f>
        <v>SIM</v>
      </c>
      <c r="AQ859" s="38">
        <v>1019006</v>
      </c>
      <c r="AR859">
        <v>83</v>
      </c>
      <c r="AS859">
        <v>117</v>
      </c>
      <c r="AT859">
        <v>157</v>
      </c>
      <c r="AU859">
        <v>127</v>
      </c>
      <c r="AV859">
        <v>131</v>
      </c>
      <c r="AW859">
        <v>106</v>
      </c>
      <c r="BD859">
        <v>721</v>
      </c>
      <c r="BF859" t="str">
        <f t="shared" si="435"/>
        <v>sim</v>
      </c>
      <c r="BG859" s="38">
        <v>1019006</v>
      </c>
      <c r="BH859">
        <v>3</v>
      </c>
      <c r="BI859">
        <v>4</v>
      </c>
      <c r="BJ859">
        <v>5</v>
      </c>
      <c r="BK859">
        <v>4</v>
      </c>
      <c r="BL859">
        <v>4</v>
      </c>
      <c r="BM859">
        <v>3</v>
      </c>
      <c r="BT859">
        <v>23</v>
      </c>
    </row>
    <row r="860" spans="2:72" x14ac:dyDescent="0.25">
      <c r="B860" s="22">
        <v>10</v>
      </c>
      <c r="C860" s="23">
        <v>1019007</v>
      </c>
      <c r="D860" s="24" t="s">
        <v>893</v>
      </c>
      <c r="E860" s="25">
        <f t="shared" si="405"/>
        <v>0</v>
      </c>
      <c r="F860" s="25">
        <f>Tabela4[[#This Row],[1º ano  LP]]</f>
        <v>0</v>
      </c>
      <c r="G860" s="27">
        <f t="shared" si="406"/>
        <v>0</v>
      </c>
      <c r="H860" s="27">
        <f>Tabela4[[#This Row],[1º ano - APLICADOR LP]]</f>
        <v>0</v>
      </c>
      <c r="I860" s="25">
        <f t="shared" si="407"/>
        <v>0</v>
      </c>
      <c r="J860" s="25">
        <f t="shared" si="408"/>
        <v>0</v>
      </c>
      <c r="K860" s="27">
        <f t="shared" si="409"/>
        <v>0</v>
      </c>
      <c r="L860" s="27">
        <f t="shared" si="410"/>
        <v>0</v>
      </c>
      <c r="M860" s="25">
        <f t="shared" si="411"/>
        <v>0</v>
      </c>
      <c r="N860" s="25">
        <f t="shared" si="412"/>
        <v>0</v>
      </c>
      <c r="O860" s="27">
        <f t="shared" si="413"/>
        <v>0</v>
      </c>
      <c r="P860" s="27">
        <f t="shared" si="414"/>
        <v>0</v>
      </c>
      <c r="Q860" s="25">
        <f t="shared" si="415"/>
        <v>0</v>
      </c>
      <c r="R860" s="25">
        <f t="shared" si="416"/>
        <v>0</v>
      </c>
      <c r="S860" s="25">
        <f t="shared" si="417"/>
        <v>0</v>
      </c>
      <c r="T860" s="25">
        <f t="shared" si="418"/>
        <v>0</v>
      </c>
      <c r="U860" s="25">
        <f t="shared" si="419"/>
        <v>125</v>
      </c>
      <c r="V860" s="25">
        <f t="shared" si="420"/>
        <v>125</v>
      </c>
      <c r="W860" s="25">
        <f t="shared" si="421"/>
        <v>251</v>
      </c>
      <c r="X860" s="25">
        <f t="shared" si="422"/>
        <v>251</v>
      </c>
      <c r="Y860" s="25">
        <f t="shared" si="423"/>
        <v>189</v>
      </c>
      <c r="Z860" s="25">
        <f t="shared" si="424"/>
        <v>189</v>
      </c>
      <c r="AA860" s="25">
        <f t="shared" si="425"/>
        <v>176</v>
      </c>
      <c r="AB860" s="25">
        <f t="shared" si="426"/>
        <v>176</v>
      </c>
      <c r="AC860" s="25">
        <f t="shared" si="427"/>
        <v>53</v>
      </c>
      <c r="AD860" s="25">
        <f t="shared" si="428"/>
        <v>53</v>
      </c>
      <c r="AE860" s="25">
        <f t="shared" si="429"/>
        <v>76</v>
      </c>
      <c r="AF860" s="27">
        <f t="shared" si="430"/>
        <v>76</v>
      </c>
      <c r="AG860" s="27">
        <f t="shared" si="431"/>
        <v>0</v>
      </c>
      <c r="AH860" s="27">
        <f t="shared" si="432"/>
        <v>0</v>
      </c>
      <c r="AI860" s="27">
        <f t="shared" si="433"/>
        <v>0</v>
      </c>
      <c r="AJ860" s="27">
        <f t="shared" si="434"/>
        <v>0</v>
      </c>
      <c r="AK860" s="26">
        <f>SUM(Tabela4[[#This Row],[1º ano  LP]:[Questionário Contextual Estudante]])</f>
        <v>1740</v>
      </c>
      <c r="AM860">
        <f>IFERROR(IF(VLOOKUP(Tabela4[[#This Row],[Designação]],BW:BX,2,0)="SIM",SUM(AR860:AU860)+(4*(SUM(BH860:BK860))),0),0)</f>
        <v>0</v>
      </c>
      <c r="AN860">
        <f>IFERROR(IF(VLOOKUP(Tabela4[[#This Row],[Designação]],BW:BX,2,0)="SIM",SUM(AV860:BC860)+(4*(SUM(BL860:BS860))),0),0)</f>
        <v>0</v>
      </c>
      <c r="AO860">
        <f>IFERROR(VLOOKUP(Tabela4[[#This Row],[Designação]],BW:BX,2,0),0)</f>
        <v>0</v>
      </c>
      <c r="AP860" t="str">
        <f>IF(Tabela4[[#This Row],[Designação]]=AQ860,"SIM","NÃO")</f>
        <v>SIM</v>
      </c>
      <c r="AQ860" s="38">
        <v>1019007</v>
      </c>
      <c r="AW860">
        <v>113</v>
      </c>
      <c r="AX860">
        <v>227</v>
      </c>
      <c r="AY860">
        <v>173</v>
      </c>
      <c r="AZ860">
        <v>160</v>
      </c>
      <c r="BA860">
        <v>45</v>
      </c>
      <c r="BB860">
        <v>68</v>
      </c>
      <c r="BD860">
        <v>786</v>
      </c>
      <c r="BF860" t="str">
        <f t="shared" si="435"/>
        <v>sim</v>
      </c>
      <c r="BG860" s="38">
        <v>1019007</v>
      </c>
      <c r="BM860">
        <v>3</v>
      </c>
      <c r="BN860">
        <v>6</v>
      </c>
      <c r="BO860">
        <v>4</v>
      </c>
      <c r="BP860">
        <v>4</v>
      </c>
      <c r="BQ860">
        <v>2</v>
      </c>
      <c r="BR860">
        <v>2</v>
      </c>
      <c r="BT860">
        <v>21</v>
      </c>
    </row>
    <row r="861" spans="2:72" x14ac:dyDescent="0.25">
      <c r="B861" s="22">
        <v>10</v>
      </c>
      <c r="C861" s="23">
        <v>1019008</v>
      </c>
      <c r="D861" s="24" t="s">
        <v>894</v>
      </c>
      <c r="E861" s="25">
        <f t="shared" si="405"/>
        <v>0</v>
      </c>
      <c r="F861" s="25">
        <f>Tabela4[[#This Row],[1º ano  LP]]</f>
        <v>0</v>
      </c>
      <c r="G861" s="27">
        <f t="shared" si="406"/>
        <v>0</v>
      </c>
      <c r="H861" s="27">
        <f>Tabela4[[#This Row],[1º ano - APLICADOR LP]]</f>
        <v>0</v>
      </c>
      <c r="I861" s="25">
        <f t="shared" si="407"/>
        <v>0</v>
      </c>
      <c r="J861" s="25">
        <f t="shared" si="408"/>
        <v>0</v>
      </c>
      <c r="K861" s="27">
        <f t="shared" si="409"/>
        <v>0</v>
      </c>
      <c r="L861" s="27">
        <f t="shared" si="410"/>
        <v>0</v>
      </c>
      <c r="M861" s="25">
        <f t="shared" si="411"/>
        <v>0</v>
      </c>
      <c r="N861" s="25">
        <f t="shared" si="412"/>
        <v>0</v>
      </c>
      <c r="O861" s="27">
        <f t="shared" si="413"/>
        <v>0</v>
      </c>
      <c r="P861" s="27">
        <f t="shared" si="414"/>
        <v>0</v>
      </c>
      <c r="Q861" s="25">
        <f t="shared" si="415"/>
        <v>0</v>
      </c>
      <c r="R861" s="25">
        <f t="shared" si="416"/>
        <v>0</v>
      </c>
      <c r="S861" s="25">
        <f t="shared" si="417"/>
        <v>0</v>
      </c>
      <c r="T861" s="25">
        <f t="shared" si="418"/>
        <v>0</v>
      </c>
      <c r="U861" s="25">
        <f t="shared" si="419"/>
        <v>277</v>
      </c>
      <c r="V861" s="25">
        <f t="shared" si="420"/>
        <v>277</v>
      </c>
      <c r="W861" s="25">
        <f t="shared" si="421"/>
        <v>213</v>
      </c>
      <c r="X861" s="25">
        <f t="shared" si="422"/>
        <v>213</v>
      </c>
      <c r="Y861" s="25">
        <f t="shared" si="423"/>
        <v>220</v>
      </c>
      <c r="Z861" s="25">
        <f t="shared" si="424"/>
        <v>220</v>
      </c>
      <c r="AA861" s="25">
        <f t="shared" si="425"/>
        <v>179</v>
      </c>
      <c r="AB861" s="25">
        <f t="shared" si="426"/>
        <v>179</v>
      </c>
      <c r="AC861" s="25">
        <f t="shared" si="427"/>
        <v>23</v>
      </c>
      <c r="AD861" s="25">
        <f t="shared" si="428"/>
        <v>23</v>
      </c>
      <c r="AE861" s="25">
        <f t="shared" si="429"/>
        <v>34</v>
      </c>
      <c r="AF861" s="27">
        <f t="shared" si="430"/>
        <v>34</v>
      </c>
      <c r="AG861" s="27">
        <f t="shared" si="431"/>
        <v>0</v>
      </c>
      <c r="AH861" s="27">
        <f t="shared" si="432"/>
        <v>0</v>
      </c>
      <c r="AI861" s="27">
        <f t="shared" si="433"/>
        <v>0</v>
      </c>
      <c r="AJ861" s="27">
        <f t="shared" si="434"/>
        <v>0</v>
      </c>
      <c r="AK861" s="26">
        <f>SUM(Tabela4[[#This Row],[1º ano  LP]:[Questionário Contextual Estudante]])</f>
        <v>1892</v>
      </c>
      <c r="AM861">
        <f>IFERROR(IF(VLOOKUP(Tabela4[[#This Row],[Designação]],BW:BX,2,0)="SIM",SUM(AR861:AU861)+(4*(SUM(BH861:BK861))),0),0)</f>
        <v>0</v>
      </c>
      <c r="AN861">
        <f>IFERROR(IF(VLOOKUP(Tabela4[[#This Row],[Designação]],BW:BX,2,0)="SIM",SUM(AV861:BC861)+(4*(SUM(BL861:BS861))),0),0)</f>
        <v>0</v>
      </c>
      <c r="AO861">
        <f>IFERROR(VLOOKUP(Tabela4[[#This Row],[Designação]],BW:BX,2,0),0)</f>
        <v>0</v>
      </c>
      <c r="AP861" t="str">
        <f>IF(Tabela4[[#This Row],[Designação]]=AQ861,"SIM","NÃO")</f>
        <v>SIM</v>
      </c>
      <c r="AQ861" s="38">
        <v>1019008</v>
      </c>
      <c r="AW861">
        <v>249</v>
      </c>
      <c r="AX861">
        <v>193</v>
      </c>
      <c r="AY861">
        <v>200</v>
      </c>
      <c r="AZ861">
        <v>163</v>
      </c>
      <c r="BA861">
        <v>19</v>
      </c>
      <c r="BB861">
        <v>30</v>
      </c>
      <c r="BD861">
        <v>854</v>
      </c>
      <c r="BF861" t="str">
        <f t="shared" si="435"/>
        <v>sim</v>
      </c>
      <c r="BG861" s="38">
        <v>1019008</v>
      </c>
      <c r="BM861">
        <v>7</v>
      </c>
      <c r="BN861">
        <v>5</v>
      </c>
      <c r="BO861">
        <v>5</v>
      </c>
      <c r="BP861">
        <v>4</v>
      </c>
      <c r="BQ861">
        <v>1</v>
      </c>
      <c r="BR861">
        <v>1</v>
      </c>
      <c r="BT861">
        <v>23</v>
      </c>
    </row>
    <row r="862" spans="2:72" x14ac:dyDescent="0.25">
      <c r="B862" s="22">
        <v>10</v>
      </c>
      <c r="C862" s="23">
        <v>1019009</v>
      </c>
      <c r="D862" s="24" t="s">
        <v>895</v>
      </c>
      <c r="E862" s="25">
        <f t="shared" si="405"/>
        <v>66</v>
      </c>
      <c r="F862" s="25">
        <f>Tabela4[[#This Row],[1º ano  LP]]</f>
        <v>66</v>
      </c>
      <c r="G862" s="27">
        <f t="shared" si="406"/>
        <v>4</v>
      </c>
      <c r="H862" s="27">
        <f>Tabela4[[#This Row],[1º ano - APLICADOR LP]]</f>
        <v>4</v>
      </c>
      <c r="I862" s="25">
        <f t="shared" si="407"/>
        <v>65</v>
      </c>
      <c r="J862" s="25">
        <f t="shared" si="408"/>
        <v>65</v>
      </c>
      <c r="K862" s="27">
        <f t="shared" si="409"/>
        <v>4</v>
      </c>
      <c r="L862" s="27">
        <f t="shared" si="410"/>
        <v>4</v>
      </c>
      <c r="M862" s="25">
        <f t="shared" si="411"/>
        <v>70</v>
      </c>
      <c r="N862" s="25">
        <f t="shared" si="412"/>
        <v>70</v>
      </c>
      <c r="O862" s="27">
        <f t="shared" si="413"/>
        <v>4</v>
      </c>
      <c r="P862" s="27">
        <f t="shared" si="414"/>
        <v>4</v>
      </c>
      <c r="Q862" s="25">
        <f t="shared" si="415"/>
        <v>71</v>
      </c>
      <c r="R862" s="25">
        <f t="shared" si="416"/>
        <v>71</v>
      </c>
      <c r="S862" s="25">
        <f t="shared" si="417"/>
        <v>105</v>
      </c>
      <c r="T862" s="25">
        <f t="shared" si="418"/>
        <v>105</v>
      </c>
      <c r="U862" s="25">
        <f t="shared" si="419"/>
        <v>0</v>
      </c>
      <c r="V862" s="25">
        <f t="shared" si="420"/>
        <v>0</v>
      </c>
      <c r="W862" s="25">
        <f t="shared" si="421"/>
        <v>0</v>
      </c>
      <c r="X862" s="25">
        <f t="shared" si="422"/>
        <v>0</v>
      </c>
      <c r="Y862" s="25">
        <f t="shared" si="423"/>
        <v>0</v>
      </c>
      <c r="Z862" s="25">
        <f t="shared" si="424"/>
        <v>0</v>
      </c>
      <c r="AA862" s="25">
        <f t="shared" si="425"/>
        <v>0</v>
      </c>
      <c r="AB862" s="25">
        <f t="shared" si="426"/>
        <v>0</v>
      </c>
      <c r="AC862" s="25">
        <f t="shared" si="427"/>
        <v>0</v>
      </c>
      <c r="AD862" s="25">
        <f t="shared" si="428"/>
        <v>0</v>
      </c>
      <c r="AE862" s="25">
        <f t="shared" si="429"/>
        <v>0</v>
      </c>
      <c r="AF862" s="27">
        <f t="shared" si="430"/>
        <v>0</v>
      </c>
      <c r="AG862" s="27">
        <f t="shared" si="431"/>
        <v>0</v>
      </c>
      <c r="AH862" s="27">
        <f t="shared" si="432"/>
        <v>0</v>
      </c>
      <c r="AI862" s="27">
        <f t="shared" si="433"/>
        <v>0</v>
      </c>
      <c r="AJ862" s="27">
        <f t="shared" si="434"/>
        <v>0</v>
      </c>
      <c r="AK862" s="29">
        <f>SUM(Tabela4[[#This Row],[1º ano  LP]:[Questionário Contextual Estudante]])</f>
        <v>778</v>
      </c>
      <c r="AM862">
        <f>IFERROR(IF(VLOOKUP(Tabela4[[#This Row],[Designação]],BW:BX,2,0)="SIM",SUM(AR862:AU862)+(4*(SUM(BH862:BK862))),0),0)</f>
        <v>0</v>
      </c>
      <c r="AN862">
        <f>IFERROR(IF(VLOOKUP(Tabela4[[#This Row],[Designação]],BW:BX,2,0)="SIM",SUM(AV862:BC862)+(4*(SUM(BL862:BS862))),0),0)</f>
        <v>0</v>
      </c>
      <c r="AO862">
        <f>IFERROR(VLOOKUP(Tabela4[[#This Row],[Designação]],BW:BX,2,0),0)</f>
        <v>0</v>
      </c>
      <c r="AP862" t="str">
        <f>IF(Tabela4[[#This Row],[Designação]]=AQ862,"SIM","NÃO")</f>
        <v>SIM</v>
      </c>
      <c r="AQ862" s="38">
        <v>1019009</v>
      </c>
      <c r="AR862">
        <v>58</v>
      </c>
      <c r="AS862">
        <v>57</v>
      </c>
      <c r="AT862">
        <v>62</v>
      </c>
      <c r="AU862">
        <v>63</v>
      </c>
      <c r="AV862">
        <v>93</v>
      </c>
      <c r="BD862">
        <v>333</v>
      </c>
      <c r="BF862" t="str">
        <f t="shared" si="435"/>
        <v>sim</v>
      </c>
      <c r="BG862" s="38">
        <v>1019009</v>
      </c>
      <c r="BH862">
        <v>2</v>
      </c>
      <c r="BI862">
        <v>2</v>
      </c>
      <c r="BJ862">
        <v>2</v>
      </c>
      <c r="BK862">
        <v>2</v>
      </c>
      <c r="BL862">
        <v>3</v>
      </c>
      <c r="BT862">
        <v>11</v>
      </c>
    </row>
    <row r="863" spans="2:72" x14ac:dyDescent="0.25">
      <c r="B863" s="22">
        <v>10</v>
      </c>
      <c r="C863" s="23">
        <v>1019010</v>
      </c>
      <c r="D863" s="24" t="s">
        <v>896</v>
      </c>
      <c r="E863" s="25">
        <f t="shared" si="405"/>
        <v>35</v>
      </c>
      <c r="F863" s="25">
        <f>Tabela4[[#This Row],[1º ano  LP]]</f>
        <v>35</v>
      </c>
      <c r="G863" s="27">
        <f t="shared" si="406"/>
        <v>2</v>
      </c>
      <c r="H863" s="27">
        <f>Tabela4[[#This Row],[1º ano - APLICADOR LP]]</f>
        <v>2</v>
      </c>
      <c r="I863" s="25">
        <f t="shared" si="407"/>
        <v>69</v>
      </c>
      <c r="J863" s="25">
        <f t="shared" si="408"/>
        <v>69</v>
      </c>
      <c r="K863" s="27">
        <f t="shared" si="409"/>
        <v>4</v>
      </c>
      <c r="L863" s="27">
        <f t="shared" si="410"/>
        <v>4</v>
      </c>
      <c r="M863" s="25">
        <f t="shared" si="411"/>
        <v>71</v>
      </c>
      <c r="N863" s="25">
        <f t="shared" si="412"/>
        <v>71</v>
      </c>
      <c r="O863" s="27">
        <f t="shared" si="413"/>
        <v>4</v>
      </c>
      <c r="P863" s="27">
        <f t="shared" si="414"/>
        <v>4</v>
      </c>
      <c r="Q863" s="25">
        <f t="shared" si="415"/>
        <v>39</v>
      </c>
      <c r="R863" s="25">
        <f t="shared" si="416"/>
        <v>39</v>
      </c>
      <c r="S863" s="25">
        <f t="shared" si="417"/>
        <v>61</v>
      </c>
      <c r="T863" s="25">
        <f t="shared" si="418"/>
        <v>61</v>
      </c>
      <c r="U863" s="25">
        <f t="shared" si="419"/>
        <v>0</v>
      </c>
      <c r="V863" s="25">
        <f t="shared" si="420"/>
        <v>0</v>
      </c>
      <c r="W863" s="25">
        <f t="shared" si="421"/>
        <v>0</v>
      </c>
      <c r="X863" s="25">
        <f t="shared" si="422"/>
        <v>0</v>
      </c>
      <c r="Y863" s="25">
        <f t="shared" si="423"/>
        <v>0</v>
      </c>
      <c r="Z863" s="25">
        <f t="shared" si="424"/>
        <v>0</v>
      </c>
      <c r="AA863" s="25">
        <f t="shared" si="425"/>
        <v>0</v>
      </c>
      <c r="AB863" s="25">
        <f t="shared" si="426"/>
        <v>0</v>
      </c>
      <c r="AC863" s="25">
        <f t="shared" si="427"/>
        <v>0</v>
      </c>
      <c r="AD863" s="25">
        <f t="shared" si="428"/>
        <v>0</v>
      </c>
      <c r="AE863" s="25">
        <f t="shared" si="429"/>
        <v>0</v>
      </c>
      <c r="AF863" s="27">
        <f t="shared" si="430"/>
        <v>0</v>
      </c>
      <c r="AG863" s="27">
        <f t="shared" si="431"/>
        <v>0</v>
      </c>
      <c r="AH863" s="27">
        <f t="shared" si="432"/>
        <v>0</v>
      </c>
      <c r="AI863" s="27">
        <f t="shared" si="433"/>
        <v>0</v>
      </c>
      <c r="AJ863" s="27">
        <f t="shared" si="434"/>
        <v>0</v>
      </c>
      <c r="AK863" s="26">
        <f>SUM(Tabela4[[#This Row],[1º ano  LP]:[Questionário Contextual Estudante]])</f>
        <v>570</v>
      </c>
      <c r="AM863">
        <f>IFERROR(IF(VLOOKUP(Tabela4[[#This Row],[Designação]],BW:BX,2,0)="SIM",SUM(AR863:AU863)+(4*(SUM(BH863:BK863))),0),0)</f>
        <v>0</v>
      </c>
      <c r="AN863">
        <f>IFERROR(IF(VLOOKUP(Tabela4[[#This Row],[Designação]],BW:BX,2,0)="SIM",SUM(AV863:BC863)+(4*(SUM(BL863:BS863))),0),0)</f>
        <v>0</v>
      </c>
      <c r="AO863">
        <f>IFERROR(VLOOKUP(Tabela4[[#This Row],[Designação]],BW:BX,2,0),0)</f>
        <v>0</v>
      </c>
      <c r="AP863" t="str">
        <f>IF(Tabela4[[#This Row],[Designação]]=AQ863,"SIM","NÃO")</f>
        <v>SIM</v>
      </c>
      <c r="AQ863" s="38">
        <v>1019010</v>
      </c>
      <c r="AR863">
        <v>31</v>
      </c>
      <c r="AS863">
        <v>61</v>
      </c>
      <c r="AT863">
        <v>63</v>
      </c>
      <c r="AU863">
        <v>35</v>
      </c>
      <c r="AV863">
        <v>53</v>
      </c>
      <c r="BD863">
        <v>243</v>
      </c>
      <c r="BF863" t="str">
        <f t="shared" si="435"/>
        <v>sim</v>
      </c>
      <c r="BG863" s="38">
        <v>1019010</v>
      </c>
      <c r="BH863">
        <v>1</v>
      </c>
      <c r="BI863">
        <v>2</v>
      </c>
      <c r="BJ863">
        <v>2</v>
      </c>
      <c r="BK863">
        <v>1</v>
      </c>
      <c r="BL863">
        <v>2</v>
      </c>
      <c r="BT863">
        <v>8</v>
      </c>
    </row>
    <row r="864" spans="2:72" x14ac:dyDescent="0.25">
      <c r="B864" s="22">
        <v>10</v>
      </c>
      <c r="C864" s="23">
        <v>1019011</v>
      </c>
      <c r="D864" s="24" t="s">
        <v>897</v>
      </c>
      <c r="E864" s="25">
        <f t="shared" si="405"/>
        <v>67</v>
      </c>
      <c r="F864" s="25">
        <f>Tabela4[[#This Row],[1º ano  LP]]</f>
        <v>67</v>
      </c>
      <c r="G864" s="27">
        <f t="shared" si="406"/>
        <v>4</v>
      </c>
      <c r="H864" s="27">
        <f>Tabela4[[#This Row],[1º ano - APLICADOR LP]]</f>
        <v>4</v>
      </c>
      <c r="I864" s="25">
        <f t="shared" si="407"/>
        <v>67</v>
      </c>
      <c r="J864" s="25">
        <f t="shared" si="408"/>
        <v>67</v>
      </c>
      <c r="K864" s="27">
        <f t="shared" si="409"/>
        <v>4</v>
      </c>
      <c r="L864" s="27">
        <f t="shared" si="410"/>
        <v>4</v>
      </c>
      <c r="M864" s="25">
        <f t="shared" si="411"/>
        <v>71</v>
      </c>
      <c r="N864" s="25">
        <f t="shared" si="412"/>
        <v>71</v>
      </c>
      <c r="O864" s="27">
        <f t="shared" si="413"/>
        <v>4</v>
      </c>
      <c r="P864" s="27">
        <f t="shared" si="414"/>
        <v>4</v>
      </c>
      <c r="Q864" s="25">
        <f t="shared" si="415"/>
        <v>80</v>
      </c>
      <c r="R864" s="25">
        <f t="shared" si="416"/>
        <v>80</v>
      </c>
      <c r="S864" s="25">
        <f t="shared" si="417"/>
        <v>82</v>
      </c>
      <c r="T864" s="25">
        <f t="shared" si="418"/>
        <v>82</v>
      </c>
      <c r="U864" s="25">
        <f t="shared" si="419"/>
        <v>0</v>
      </c>
      <c r="V864" s="25">
        <f t="shared" si="420"/>
        <v>0</v>
      </c>
      <c r="W864" s="25">
        <f t="shared" si="421"/>
        <v>0</v>
      </c>
      <c r="X864" s="25">
        <f t="shared" si="422"/>
        <v>0</v>
      </c>
      <c r="Y864" s="25">
        <f t="shared" si="423"/>
        <v>0</v>
      </c>
      <c r="Z864" s="25">
        <f t="shared" si="424"/>
        <v>0</v>
      </c>
      <c r="AA864" s="25">
        <f t="shared" si="425"/>
        <v>0</v>
      </c>
      <c r="AB864" s="25">
        <f t="shared" si="426"/>
        <v>0</v>
      </c>
      <c r="AC864" s="25">
        <f t="shared" si="427"/>
        <v>0</v>
      </c>
      <c r="AD864" s="25">
        <f t="shared" si="428"/>
        <v>0</v>
      </c>
      <c r="AE864" s="25">
        <f t="shared" si="429"/>
        <v>0</v>
      </c>
      <c r="AF864" s="27">
        <f t="shared" si="430"/>
        <v>0</v>
      </c>
      <c r="AG864" s="27">
        <f t="shared" si="431"/>
        <v>0</v>
      </c>
      <c r="AH864" s="27">
        <f t="shared" si="432"/>
        <v>0</v>
      </c>
      <c r="AI864" s="27">
        <f t="shared" si="433"/>
        <v>0</v>
      </c>
      <c r="AJ864" s="27">
        <f t="shared" si="434"/>
        <v>0</v>
      </c>
      <c r="AK864" s="26">
        <f>SUM(Tabela4[[#This Row],[1º ano  LP]:[Questionário Contextual Estudante]])</f>
        <v>758</v>
      </c>
      <c r="AM864">
        <f>IFERROR(IF(VLOOKUP(Tabela4[[#This Row],[Designação]],BW:BX,2,0)="SIM",SUM(AR864:AU864)+(4*(SUM(BH864:BK864))),0),0)</f>
        <v>0</v>
      </c>
      <c r="AN864">
        <f>IFERROR(IF(VLOOKUP(Tabela4[[#This Row],[Designação]],BW:BX,2,0)="SIM",SUM(AV864:BC864)+(4*(SUM(BL864:BS864))),0),0)</f>
        <v>0</v>
      </c>
      <c r="AO864">
        <f>IFERROR(VLOOKUP(Tabela4[[#This Row],[Designação]],BW:BX,2,0),0)</f>
        <v>0</v>
      </c>
      <c r="AP864" t="str">
        <f>IF(Tabela4[[#This Row],[Designação]]=AQ864,"SIM","NÃO")</f>
        <v>SIM</v>
      </c>
      <c r="AQ864" s="38">
        <v>1019011</v>
      </c>
      <c r="AR864">
        <v>59</v>
      </c>
      <c r="AS864">
        <v>59</v>
      </c>
      <c r="AT864">
        <v>63</v>
      </c>
      <c r="AU864">
        <v>72</v>
      </c>
      <c r="AV864">
        <v>74</v>
      </c>
      <c r="BD864">
        <v>327</v>
      </c>
      <c r="BF864" t="str">
        <f t="shared" si="435"/>
        <v>sim</v>
      </c>
      <c r="BG864" s="38">
        <v>1019011</v>
      </c>
      <c r="BH864">
        <v>2</v>
      </c>
      <c r="BI864">
        <v>2</v>
      </c>
      <c r="BJ864">
        <v>2</v>
      </c>
      <c r="BK864">
        <v>2</v>
      </c>
      <c r="BL864">
        <v>2</v>
      </c>
      <c r="BT864">
        <v>10</v>
      </c>
    </row>
    <row r="865" spans="2:72" x14ac:dyDescent="0.25">
      <c r="B865" s="22">
        <v>10</v>
      </c>
      <c r="C865" s="23">
        <v>1019012</v>
      </c>
      <c r="D865" s="24" t="s">
        <v>898</v>
      </c>
      <c r="E865" s="25">
        <f t="shared" si="405"/>
        <v>130</v>
      </c>
      <c r="F865" s="25">
        <f>Tabela4[[#This Row],[1º ano  LP]]</f>
        <v>130</v>
      </c>
      <c r="G865" s="27">
        <f t="shared" si="406"/>
        <v>8</v>
      </c>
      <c r="H865" s="27">
        <f>Tabela4[[#This Row],[1º ano - APLICADOR LP]]</f>
        <v>8</v>
      </c>
      <c r="I865" s="25">
        <f t="shared" si="407"/>
        <v>128</v>
      </c>
      <c r="J865" s="25">
        <f t="shared" si="408"/>
        <v>128</v>
      </c>
      <c r="K865" s="27">
        <f t="shared" si="409"/>
        <v>8</v>
      </c>
      <c r="L865" s="27">
        <f t="shared" si="410"/>
        <v>8</v>
      </c>
      <c r="M865" s="25">
        <f t="shared" si="411"/>
        <v>140</v>
      </c>
      <c r="N865" s="25">
        <f t="shared" si="412"/>
        <v>140</v>
      </c>
      <c r="O865" s="27">
        <f t="shared" si="413"/>
        <v>8</v>
      </c>
      <c r="P865" s="27">
        <f t="shared" si="414"/>
        <v>8</v>
      </c>
      <c r="Q865" s="25">
        <f t="shared" si="415"/>
        <v>151</v>
      </c>
      <c r="R865" s="25">
        <f t="shared" si="416"/>
        <v>151</v>
      </c>
      <c r="S865" s="25">
        <f t="shared" si="417"/>
        <v>196</v>
      </c>
      <c r="T865" s="25">
        <f t="shared" si="418"/>
        <v>196</v>
      </c>
      <c r="U865" s="25">
        <f t="shared" si="419"/>
        <v>188</v>
      </c>
      <c r="V865" s="25">
        <f t="shared" si="420"/>
        <v>188</v>
      </c>
      <c r="W865" s="25">
        <f t="shared" si="421"/>
        <v>0</v>
      </c>
      <c r="X865" s="25">
        <f t="shared" si="422"/>
        <v>0</v>
      </c>
      <c r="Y865" s="25">
        <f t="shared" si="423"/>
        <v>0</v>
      </c>
      <c r="Z865" s="25">
        <f t="shared" si="424"/>
        <v>0</v>
      </c>
      <c r="AA865" s="25">
        <f t="shared" si="425"/>
        <v>0</v>
      </c>
      <c r="AB865" s="25">
        <f t="shared" si="426"/>
        <v>0</v>
      </c>
      <c r="AC865" s="25">
        <f t="shared" si="427"/>
        <v>0</v>
      </c>
      <c r="AD865" s="25">
        <f t="shared" si="428"/>
        <v>0</v>
      </c>
      <c r="AE865" s="25">
        <f t="shared" si="429"/>
        <v>0</v>
      </c>
      <c r="AF865" s="27">
        <f t="shared" si="430"/>
        <v>0</v>
      </c>
      <c r="AG865" s="27">
        <f t="shared" si="431"/>
        <v>0</v>
      </c>
      <c r="AH865" s="27">
        <f t="shared" si="432"/>
        <v>0</v>
      </c>
      <c r="AI865" s="27">
        <f t="shared" si="433"/>
        <v>0</v>
      </c>
      <c r="AJ865" s="27">
        <f t="shared" si="434"/>
        <v>0</v>
      </c>
      <c r="AK865" s="26">
        <f>SUM(Tabela4[[#This Row],[1º ano  LP]:[Questionário Contextual Estudante]])</f>
        <v>1914</v>
      </c>
      <c r="AM865">
        <f>IFERROR(IF(VLOOKUP(Tabela4[[#This Row],[Designação]],BW:BX,2,0)="SIM",SUM(AR865:AU865)+(4*(SUM(BH865:BK865))),0),0)</f>
        <v>0</v>
      </c>
      <c r="AN865">
        <f>IFERROR(IF(VLOOKUP(Tabela4[[#This Row],[Designação]],BW:BX,2,0)="SIM",SUM(AV865:BC865)+(4*(SUM(BL865:BS865))),0),0)</f>
        <v>0</v>
      </c>
      <c r="AO865">
        <f>IFERROR(VLOOKUP(Tabela4[[#This Row],[Designação]],BW:BX,2,0),0)</f>
        <v>0</v>
      </c>
      <c r="AP865" t="str">
        <f>IF(Tabela4[[#This Row],[Designação]]=AQ865,"SIM","NÃO")</f>
        <v>SIM</v>
      </c>
      <c r="AQ865" s="38">
        <v>1019012</v>
      </c>
      <c r="AR865">
        <v>114</v>
      </c>
      <c r="AS865">
        <v>112</v>
      </c>
      <c r="AT865">
        <v>124</v>
      </c>
      <c r="AU865">
        <v>135</v>
      </c>
      <c r="AV865">
        <v>176</v>
      </c>
      <c r="AW865">
        <v>168</v>
      </c>
      <c r="BD865">
        <v>829</v>
      </c>
      <c r="BF865" t="str">
        <f t="shared" si="435"/>
        <v>sim</v>
      </c>
      <c r="BG865" s="38">
        <v>1019012</v>
      </c>
      <c r="BH865">
        <v>4</v>
      </c>
      <c r="BI865">
        <v>4</v>
      </c>
      <c r="BJ865">
        <v>4</v>
      </c>
      <c r="BK865">
        <v>4</v>
      </c>
      <c r="BL865">
        <v>5</v>
      </c>
      <c r="BM865">
        <v>5</v>
      </c>
      <c r="BT865">
        <v>26</v>
      </c>
    </row>
    <row r="866" spans="2:72" x14ac:dyDescent="0.25">
      <c r="B866" s="22">
        <v>10</v>
      </c>
      <c r="C866" s="23">
        <v>1019013</v>
      </c>
      <c r="D866" s="24" t="s">
        <v>899</v>
      </c>
      <c r="E866" s="25">
        <f t="shared" si="405"/>
        <v>0</v>
      </c>
      <c r="F866" s="25">
        <f>Tabela4[[#This Row],[1º ano  LP]]</f>
        <v>0</v>
      </c>
      <c r="G866" s="27">
        <f t="shared" si="406"/>
        <v>0</v>
      </c>
      <c r="H866" s="27">
        <f>Tabela4[[#This Row],[1º ano - APLICADOR LP]]</f>
        <v>0</v>
      </c>
      <c r="I866" s="25">
        <f t="shared" si="407"/>
        <v>0</v>
      </c>
      <c r="J866" s="25">
        <f t="shared" si="408"/>
        <v>0</v>
      </c>
      <c r="K866" s="27">
        <f t="shared" si="409"/>
        <v>0</v>
      </c>
      <c r="L866" s="27">
        <f t="shared" si="410"/>
        <v>0</v>
      </c>
      <c r="M866" s="25">
        <f t="shared" si="411"/>
        <v>0</v>
      </c>
      <c r="N866" s="25">
        <f t="shared" si="412"/>
        <v>0</v>
      </c>
      <c r="O866" s="27">
        <f t="shared" si="413"/>
        <v>0</v>
      </c>
      <c r="P866" s="27">
        <f t="shared" si="414"/>
        <v>0</v>
      </c>
      <c r="Q866" s="25">
        <f t="shared" si="415"/>
        <v>0</v>
      </c>
      <c r="R866" s="25">
        <f t="shared" si="416"/>
        <v>0</v>
      </c>
      <c r="S866" s="25">
        <f t="shared" si="417"/>
        <v>0</v>
      </c>
      <c r="T866" s="25">
        <f t="shared" si="418"/>
        <v>0</v>
      </c>
      <c r="U866" s="25">
        <f t="shared" si="419"/>
        <v>0</v>
      </c>
      <c r="V866" s="25">
        <f t="shared" si="420"/>
        <v>0</v>
      </c>
      <c r="W866" s="25">
        <f t="shared" si="421"/>
        <v>211</v>
      </c>
      <c r="X866" s="25">
        <f t="shared" si="422"/>
        <v>211</v>
      </c>
      <c r="Y866" s="25">
        <f t="shared" si="423"/>
        <v>217</v>
      </c>
      <c r="Z866" s="25">
        <f t="shared" si="424"/>
        <v>217</v>
      </c>
      <c r="AA866" s="25">
        <f t="shared" si="425"/>
        <v>245</v>
      </c>
      <c r="AB866" s="25">
        <f t="shared" si="426"/>
        <v>245</v>
      </c>
      <c r="AC866" s="25">
        <f t="shared" si="427"/>
        <v>0</v>
      </c>
      <c r="AD866" s="25">
        <f t="shared" si="428"/>
        <v>0</v>
      </c>
      <c r="AE866" s="25">
        <f t="shared" si="429"/>
        <v>0</v>
      </c>
      <c r="AF866" s="27">
        <f t="shared" si="430"/>
        <v>0</v>
      </c>
      <c r="AG866" s="27">
        <f t="shared" si="431"/>
        <v>0</v>
      </c>
      <c r="AH866" s="27">
        <f t="shared" si="432"/>
        <v>0</v>
      </c>
      <c r="AI866" s="27">
        <f t="shared" si="433"/>
        <v>0</v>
      </c>
      <c r="AJ866" s="27">
        <f t="shared" si="434"/>
        <v>0</v>
      </c>
      <c r="AK866" s="26">
        <f>SUM(Tabela4[[#This Row],[1º ano  LP]:[Questionário Contextual Estudante]])</f>
        <v>1346</v>
      </c>
      <c r="AM866">
        <f>IFERROR(IF(VLOOKUP(Tabela4[[#This Row],[Designação]],BW:BX,2,0)="SIM",SUM(AR866:AU866)+(4*(SUM(BH866:BK866))),0),0)</f>
        <v>0</v>
      </c>
      <c r="AN866">
        <f>IFERROR(IF(VLOOKUP(Tabela4[[#This Row],[Designação]],BW:BX,2,0)="SIM",SUM(AV866:BC866)+(4*(SUM(BL866:BS866))),0),0)</f>
        <v>0</v>
      </c>
      <c r="AO866">
        <f>IFERROR(VLOOKUP(Tabela4[[#This Row],[Designação]],BW:BX,2,0),0)</f>
        <v>0</v>
      </c>
      <c r="AP866" t="str">
        <f>IF(Tabela4[[#This Row],[Designação]]=AQ866,"SIM","NÃO")</f>
        <v>SIM</v>
      </c>
      <c r="AQ866" s="38">
        <v>1019013</v>
      </c>
      <c r="AX866">
        <v>191</v>
      </c>
      <c r="AY866">
        <v>197</v>
      </c>
      <c r="AZ866">
        <v>221</v>
      </c>
      <c r="BD866">
        <v>609</v>
      </c>
      <c r="BF866" t="str">
        <f t="shared" si="435"/>
        <v>sim</v>
      </c>
      <c r="BG866" s="38">
        <v>1019013</v>
      </c>
      <c r="BN866">
        <v>5</v>
      </c>
      <c r="BO866">
        <v>5</v>
      </c>
      <c r="BP866">
        <v>6</v>
      </c>
      <c r="BT866">
        <v>16</v>
      </c>
    </row>
    <row r="867" spans="2:72" x14ac:dyDescent="0.25">
      <c r="B867" s="22">
        <v>10</v>
      </c>
      <c r="C867" s="23">
        <v>1019014</v>
      </c>
      <c r="D867" s="24" t="s">
        <v>900</v>
      </c>
      <c r="E867" s="25">
        <f t="shared" si="405"/>
        <v>0</v>
      </c>
      <c r="F867" s="25">
        <f>Tabela4[[#This Row],[1º ano  LP]]</f>
        <v>0</v>
      </c>
      <c r="G867" s="27">
        <f t="shared" si="406"/>
        <v>0</v>
      </c>
      <c r="H867" s="27">
        <f>Tabela4[[#This Row],[1º ano - APLICADOR LP]]</f>
        <v>0</v>
      </c>
      <c r="I867" s="25">
        <f t="shared" si="407"/>
        <v>0</v>
      </c>
      <c r="J867" s="25">
        <f t="shared" si="408"/>
        <v>0</v>
      </c>
      <c r="K867" s="27">
        <f t="shared" si="409"/>
        <v>0</v>
      </c>
      <c r="L867" s="27">
        <f t="shared" si="410"/>
        <v>0</v>
      </c>
      <c r="M867" s="25">
        <f t="shared" si="411"/>
        <v>0</v>
      </c>
      <c r="N867" s="25">
        <f t="shared" si="412"/>
        <v>0</v>
      </c>
      <c r="O867" s="27">
        <f t="shared" si="413"/>
        <v>0</v>
      </c>
      <c r="P867" s="27">
        <f t="shared" si="414"/>
        <v>0</v>
      </c>
      <c r="Q867" s="25">
        <f t="shared" si="415"/>
        <v>0</v>
      </c>
      <c r="R867" s="25">
        <f t="shared" si="416"/>
        <v>0</v>
      </c>
      <c r="S867" s="25">
        <f t="shared" si="417"/>
        <v>0</v>
      </c>
      <c r="T867" s="25">
        <f t="shared" si="418"/>
        <v>0</v>
      </c>
      <c r="U867" s="25">
        <f t="shared" si="419"/>
        <v>177</v>
      </c>
      <c r="V867" s="25">
        <f t="shared" si="420"/>
        <v>177</v>
      </c>
      <c r="W867" s="25">
        <f t="shared" si="421"/>
        <v>207</v>
      </c>
      <c r="X867" s="25">
        <f t="shared" si="422"/>
        <v>207</v>
      </c>
      <c r="Y867" s="25">
        <f t="shared" si="423"/>
        <v>143</v>
      </c>
      <c r="Z867" s="25">
        <f t="shared" si="424"/>
        <v>143</v>
      </c>
      <c r="AA867" s="25">
        <f t="shared" si="425"/>
        <v>168</v>
      </c>
      <c r="AB867" s="25">
        <f t="shared" si="426"/>
        <v>168</v>
      </c>
      <c r="AC867" s="25">
        <f t="shared" si="427"/>
        <v>0</v>
      </c>
      <c r="AD867" s="25">
        <f t="shared" si="428"/>
        <v>0</v>
      </c>
      <c r="AE867" s="25">
        <f t="shared" si="429"/>
        <v>31</v>
      </c>
      <c r="AF867" s="27">
        <f t="shared" si="430"/>
        <v>31</v>
      </c>
      <c r="AG867" s="27">
        <f t="shared" si="431"/>
        <v>0</v>
      </c>
      <c r="AH867" s="27">
        <f t="shared" si="432"/>
        <v>0</v>
      </c>
      <c r="AI867" s="27">
        <f t="shared" si="433"/>
        <v>0</v>
      </c>
      <c r="AJ867" s="27">
        <f t="shared" si="434"/>
        <v>0</v>
      </c>
      <c r="AK867" s="26">
        <f>SUM(Tabela4[[#This Row],[1º ano  LP]:[Questionário Contextual Estudante]])</f>
        <v>1452</v>
      </c>
      <c r="AM867">
        <f>IFERROR(IF(VLOOKUP(Tabela4[[#This Row],[Designação]],BW:BX,2,0)="SIM",SUM(AR867:AU867)+(4*(SUM(BH867:BK867))),0),0)</f>
        <v>0</v>
      </c>
      <c r="AN867">
        <f>IFERROR(IF(VLOOKUP(Tabela4[[#This Row],[Designação]],BW:BX,2,0)="SIM",SUM(AV867:BC867)+(4*(SUM(BL867:BS867))),0),0)</f>
        <v>0</v>
      </c>
      <c r="AO867">
        <f>IFERROR(VLOOKUP(Tabela4[[#This Row],[Designação]],BW:BX,2,0),0)</f>
        <v>0</v>
      </c>
      <c r="AP867" t="str">
        <f>IF(Tabela4[[#This Row],[Designação]]=AQ867,"SIM","NÃO")</f>
        <v>SIM</v>
      </c>
      <c r="AQ867" s="38">
        <v>1019014</v>
      </c>
      <c r="AW867">
        <v>157</v>
      </c>
      <c r="AX867">
        <v>187</v>
      </c>
      <c r="AY867">
        <v>131</v>
      </c>
      <c r="AZ867">
        <v>152</v>
      </c>
      <c r="BB867">
        <v>27</v>
      </c>
      <c r="BD867">
        <v>654</v>
      </c>
      <c r="BF867" t="str">
        <f t="shared" si="435"/>
        <v>sim</v>
      </c>
      <c r="BG867" s="38">
        <v>1019014</v>
      </c>
      <c r="BM867">
        <v>5</v>
      </c>
      <c r="BN867">
        <v>5</v>
      </c>
      <c r="BO867">
        <v>3</v>
      </c>
      <c r="BP867">
        <v>4</v>
      </c>
      <c r="BR867">
        <v>1</v>
      </c>
      <c r="BT867">
        <v>18</v>
      </c>
    </row>
    <row r="868" spans="2:72" x14ac:dyDescent="0.25">
      <c r="B868" s="22">
        <v>10</v>
      </c>
      <c r="C868" s="23">
        <v>1019015</v>
      </c>
      <c r="D868" s="24" t="s">
        <v>901</v>
      </c>
      <c r="E868" s="25">
        <f t="shared" si="405"/>
        <v>0</v>
      </c>
      <c r="F868" s="25">
        <f>Tabela4[[#This Row],[1º ano  LP]]</f>
        <v>0</v>
      </c>
      <c r="G868" s="27">
        <f t="shared" si="406"/>
        <v>0</v>
      </c>
      <c r="H868" s="27">
        <f>Tabela4[[#This Row],[1º ano - APLICADOR LP]]</f>
        <v>0</v>
      </c>
      <c r="I868" s="25">
        <f t="shared" si="407"/>
        <v>0</v>
      </c>
      <c r="J868" s="25">
        <f t="shared" si="408"/>
        <v>0</v>
      </c>
      <c r="K868" s="27">
        <f t="shared" si="409"/>
        <v>0</v>
      </c>
      <c r="L868" s="27">
        <f t="shared" si="410"/>
        <v>0</v>
      </c>
      <c r="M868" s="25">
        <f t="shared" si="411"/>
        <v>0</v>
      </c>
      <c r="N868" s="25">
        <f t="shared" si="412"/>
        <v>0</v>
      </c>
      <c r="O868" s="27">
        <f t="shared" si="413"/>
        <v>0</v>
      </c>
      <c r="P868" s="27">
        <f t="shared" si="414"/>
        <v>0</v>
      </c>
      <c r="Q868" s="25">
        <f t="shared" si="415"/>
        <v>0</v>
      </c>
      <c r="R868" s="25">
        <f t="shared" si="416"/>
        <v>0</v>
      </c>
      <c r="S868" s="25">
        <f t="shared" si="417"/>
        <v>0</v>
      </c>
      <c r="T868" s="25">
        <f t="shared" si="418"/>
        <v>0</v>
      </c>
      <c r="U868" s="25">
        <f t="shared" si="419"/>
        <v>109</v>
      </c>
      <c r="V868" s="25">
        <f t="shared" si="420"/>
        <v>109</v>
      </c>
      <c r="W868" s="25">
        <f t="shared" si="421"/>
        <v>128</v>
      </c>
      <c r="X868" s="25">
        <f t="shared" si="422"/>
        <v>128</v>
      </c>
      <c r="Y868" s="25">
        <f t="shared" si="423"/>
        <v>127</v>
      </c>
      <c r="Z868" s="25">
        <f t="shared" si="424"/>
        <v>127</v>
      </c>
      <c r="AA868" s="25">
        <f t="shared" si="425"/>
        <v>125</v>
      </c>
      <c r="AB868" s="25">
        <f t="shared" si="426"/>
        <v>125</v>
      </c>
      <c r="AC868" s="25">
        <f t="shared" si="427"/>
        <v>0</v>
      </c>
      <c r="AD868" s="25">
        <f t="shared" si="428"/>
        <v>0</v>
      </c>
      <c r="AE868" s="25">
        <f t="shared" si="429"/>
        <v>0</v>
      </c>
      <c r="AF868" s="27">
        <f t="shared" si="430"/>
        <v>0</v>
      </c>
      <c r="AG868" s="27">
        <f t="shared" si="431"/>
        <v>0</v>
      </c>
      <c r="AH868" s="27">
        <f t="shared" si="432"/>
        <v>0</v>
      </c>
      <c r="AI868" s="27">
        <f t="shared" si="433"/>
        <v>0</v>
      </c>
      <c r="AJ868" s="27">
        <f t="shared" si="434"/>
        <v>0</v>
      </c>
      <c r="AK868" s="26">
        <f>SUM(Tabela4[[#This Row],[1º ano  LP]:[Questionário Contextual Estudante]])</f>
        <v>978</v>
      </c>
      <c r="AM868">
        <f>IFERROR(IF(VLOOKUP(Tabela4[[#This Row],[Designação]],BW:BX,2,0)="SIM",SUM(AR868:AU868)+(4*(SUM(BH868:BK868))),0),0)</f>
        <v>0</v>
      </c>
      <c r="AN868">
        <f>IFERROR(IF(VLOOKUP(Tabela4[[#This Row],[Designação]],BW:BX,2,0)="SIM",SUM(AV868:BC868)+(4*(SUM(BL868:BS868))),0),0)</f>
        <v>0</v>
      </c>
      <c r="AO868">
        <f>IFERROR(VLOOKUP(Tabela4[[#This Row],[Designação]],BW:BX,2,0),0)</f>
        <v>0</v>
      </c>
      <c r="AP868" t="str">
        <f>IF(Tabela4[[#This Row],[Designação]]=AQ868,"SIM","NÃO")</f>
        <v>SIM</v>
      </c>
      <c r="AQ868" s="38">
        <v>1019015</v>
      </c>
      <c r="AW868">
        <v>97</v>
      </c>
      <c r="AX868">
        <v>116</v>
      </c>
      <c r="AY868">
        <v>115</v>
      </c>
      <c r="AZ868">
        <v>113</v>
      </c>
      <c r="BD868">
        <v>441</v>
      </c>
      <c r="BF868" t="str">
        <f t="shared" si="435"/>
        <v>sim</v>
      </c>
      <c r="BG868" s="38">
        <v>1019015</v>
      </c>
      <c r="BM868">
        <v>3</v>
      </c>
      <c r="BN868">
        <v>3</v>
      </c>
      <c r="BO868">
        <v>3</v>
      </c>
      <c r="BP868">
        <v>3</v>
      </c>
      <c r="BT868">
        <v>12</v>
      </c>
    </row>
    <row r="869" spans="2:72" x14ac:dyDescent="0.25">
      <c r="B869" s="22">
        <v>10</v>
      </c>
      <c r="C869" s="23">
        <v>1019016</v>
      </c>
      <c r="D869" s="24" t="s">
        <v>902</v>
      </c>
      <c r="E869" s="25">
        <f t="shared" si="405"/>
        <v>0</v>
      </c>
      <c r="F869" s="25">
        <f>Tabela4[[#This Row],[1º ano  LP]]</f>
        <v>0</v>
      </c>
      <c r="G869" s="27">
        <f t="shared" si="406"/>
        <v>0</v>
      </c>
      <c r="H869" s="27">
        <f>Tabela4[[#This Row],[1º ano - APLICADOR LP]]</f>
        <v>0</v>
      </c>
      <c r="I869" s="25">
        <f t="shared" si="407"/>
        <v>0</v>
      </c>
      <c r="J869" s="25">
        <f t="shared" si="408"/>
        <v>0</v>
      </c>
      <c r="K869" s="27">
        <f t="shared" si="409"/>
        <v>0</v>
      </c>
      <c r="L869" s="27">
        <f t="shared" si="410"/>
        <v>0</v>
      </c>
      <c r="M869" s="25">
        <f t="shared" si="411"/>
        <v>0</v>
      </c>
      <c r="N869" s="25">
        <f t="shared" si="412"/>
        <v>0</v>
      </c>
      <c r="O869" s="27">
        <f t="shared" si="413"/>
        <v>0</v>
      </c>
      <c r="P869" s="27">
        <f t="shared" si="414"/>
        <v>0</v>
      </c>
      <c r="Q869" s="25">
        <f t="shared" si="415"/>
        <v>0</v>
      </c>
      <c r="R869" s="25">
        <f t="shared" si="416"/>
        <v>0</v>
      </c>
      <c r="S869" s="25">
        <f t="shared" si="417"/>
        <v>0</v>
      </c>
      <c r="T869" s="25">
        <f t="shared" si="418"/>
        <v>0</v>
      </c>
      <c r="U869" s="25">
        <f t="shared" si="419"/>
        <v>0</v>
      </c>
      <c r="V869" s="25">
        <f t="shared" si="420"/>
        <v>0</v>
      </c>
      <c r="W869" s="25">
        <f t="shared" si="421"/>
        <v>205</v>
      </c>
      <c r="X869" s="25">
        <f t="shared" si="422"/>
        <v>205</v>
      </c>
      <c r="Y869" s="25">
        <f t="shared" si="423"/>
        <v>138</v>
      </c>
      <c r="Z869" s="25">
        <f t="shared" si="424"/>
        <v>138</v>
      </c>
      <c r="AA869" s="25">
        <f t="shared" si="425"/>
        <v>112</v>
      </c>
      <c r="AB869" s="25">
        <f t="shared" si="426"/>
        <v>112</v>
      </c>
      <c r="AC869" s="25">
        <f t="shared" si="427"/>
        <v>0</v>
      </c>
      <c r="AD869" s="25">
        <f t="shared" si="428"/>
        <v>0</v>
      </c>
      <c r="AE869" s="25">
        <f t="shared" si="429"/>
        <v>38</v>
      </c>
      <c r="AF869" s="27">
        <f t="shared" si="430"/>
        <v>38</v>
      </c>
      <c r="AG869" s="27">
        <f t="shared" si="431"/>
        <v>0</v>
      </c>
      <c r="AH869" s="27">
        <f t="shared" si="432"/>
        <v>0</v>
      </c>
      <c r="AI869" s="27">
        <f t="shared" si="433"/>
        <v>0</v>
      </c>
      <c r="AJ869" s="27">
        <f t="shared" si="434"/>
        <v>0</v>
      </c>
      <c r="AK869" s="26">
        <f>SUM(Tabela4[[#This Row],[1º ano  LP]:[Questionário Contextual Estudante]])</f>
        <v>986</v>
      </c>
      <c r="AM869">
        <f>IFERROR(IF(VLOOKUP(Tabela4[[#This Row],[Designação]],BW:BX,2,0)="SIM",SUM(AR869:AU869)+(4*(SUM(BH869:BK869))),0),0)</f>
        <v>0</v>
      </c>
      <c r="AN869">
        <f>IFERROR(IF(VLOOKUP(Tabela4[[#This Row],[Designação]],BW:BX,2,0)="SIM",SUM(AV869:BC869)+(4*(SUM(BL869:BS869))),0),0)</f>
        <v>0</v>
      </c>
      <c r="AO869">
        <f>IFERROR(VLOOKUP(Tabela4[[#This Row],[Designação]],BW:BX,2,0),0)</f>
        <v>0</v>
      </c>
      <c r="AP869" t="str">
        <f>IF(Tabela4[[#This Row],[Designação]]=AQ869,"SIM","NÃO")</f>
        <v>SIM</v>
      </c>
      <c r="AQ869" s="38">
        <v>1019016</v>
      </c>
      <c r="AX869">
        <v>185</v>
      </c>
      <c r="AY869">
        <v>126</v>
      </c>
      <c r="AZ869">
        <v>100</v>
      </c>
      <c r="BB869">
        <v>34</v>
      </c>
      <c r="BD869">
        <v>445</v>
      </c>
      <c r="BF869" t="str">
        <f t="shared" si="435"/>
        <v>sim</v>
      </c>
      <c r="BG869" s="38">
        <v>1019016</v>
      </c>
      <c r="BN869">
        <v>5</v>
      </c>
      <c r="BO869">
        <v>3</v>
      </c>
      <c r="BP869">
        <v>3</v>
      </c>
      <c r="BR869">
        <v>1</v>
      </c>
      <c r="BT869">
        <v>12</v>
      </c>
    </row>
    <row r="870" spans="2:72" x14ac:dyDescent="0.25">
      <c r="B870" s="22">
        <v>10</v>
      </c>
      <c r="C870" s="23">
        <v>1019017</v>
      </c>
      <c r="D870" s="24" t="s">
        <v>903</v>
      </c>
      <c r="E870" s="25">
        <f t="shared" si="405"/>
        <v>36</v>
      </c>
      <c r="F870" s="25">
        <f>Tabela4[[#This Row],[1º ano  LP]]</f>
        <v>36</v>
      </c>
      <c r="G870" s="27">
        <f t="shared" si="406"/>
        <v>2</v>
      </c>
      <c r="H870" s="27">
        <f>Tabela4[[#This Row],[1º ano - APLICADOR LP]]</f>
        <v>2</v>
      </c>
      <c r="I870" s="25">
        <f t="shared" si="407"/>
        <v>70</v>
      </c>
      <c r="J870" s="25">
        <f t="shared" si="408"/>
        <v>70</v>
      </c>
      <c r="K870" s="27">
        <f t="shared" si="409"/>
        <v>4</v>
      </c>
      <c r="L870" s="27">
        <f t="shared" si="410"/>
        <v>4</v>
      </c>
      <c r="M870" s="25">
        <f t="shared" si="411"/>
        <v>59</v>
      </c>
      <c r="N870" s="25">
        <f t="shared" si="412"/>
        <v>59</v>
      </c>
      <c r="O870" s="27">
        <f t="shared" si="413"/>
        <v>4</v>
      </c>
      <c r="P870" s="27">
        <f t="shared" si="414"/>
        <v>4</v>
      </c>
      <c r="Q870" s="25">
        <f t="shared" si="415"/>
        <v>37</v>
      </c>
      <c r="R870" s="25">
        <f t="shared" si="416"/>
        <v>37</v>
      </c>
      <c r="S870" s="25">
        <f t="shared" si="417"/>
        <v>75</v>
      </c>
      <c r="T870" s="25">
        <f t="shared" si="418"/>
        <v>75</v>
      </c>
      <c r="U870" s="25">
        <f t="shared" si="419"/>
        <v>76</v>
      </c>
      <c r="V870" s="25">
        <f t="shared" si="420"/>
        <v>76</v>
      </c>
      <c r="W870" s="25">
        <f t="shared" si="421"/>
        <v>0</v>
      </c>
      <c r="X870" s="25">
        <f t="shared" si="422"/>
        <v>0</v>
      </c>
      <c r="Y870" s="25">
        <f t="shared" si="423"/>
        <v>0</v>
      </c>
      <c r="Z870" s="25">
        <f t="shared" si="424"/>
        <v>0</v>
      </c>
      <c r="AA870" s="25">
        <f t="shared" si="425"/>
        <v>0</v>
      </c>
      <c r="AB870" s="25">
        <f t="shared" si="426"/>
        <v>0</v>
      </c>
      <c r="AC870" s="25">
        <f t="shared" si="427"/>
        <v>0</v>
      </c>
      <c r="AD870" s="25">
        <f t="shared" si="428"/>
        <v>0</v>
      </c>
      <c r="AE870" s="25">
        <f t="shared" si="429"/>
        <v>0</v>
      </c>
      <c r="AF870" s="27">
        <f t="shared" si="430"/>
        <v>0</v>
      </c>
      <c r="AG870" s="27">
        <f t="shared" si="431"/>
        <v>0</v>
      </c>
      <c r="AH870" s="27">
        <f t="shared" si="432"/>
        <v>0</v>
      </c>
      <c r="AI870" s="27">
        <f t="shared" si="433"/>
        <v>202</v>
      </c>
      <c r="AJ870" s="27">
        <f t="shared" si="434"/>
        <v>151</v>
      </c>
      <c r="AK870" s="26">
        <f>SUM(Tabela4[[#This Row],[1º ano  LP]:[Questionário Contextual Estudante]])</f>
        <v>1079</v>
      </c>
      <c r="AM870">
        <f>IFERROR(IF(VLOOKUP(Tabela4[[#This Row],[Designação]],BW:BX,2,0)="SIM",SUM(AR870:AU870)+(4*(SUM(BH870:BK870))),0),0)</f>
        <v>202</v>
      </c>
      <c r="AN870">
        <f>IFERROR(IF(VLOOKUP(Tabela4[[#This Row],[Designação]],BW:BX,2,0)="SIM",SUM(AV870:BC870)+(4*(SUM(BL870:BS870))),0),0)</f>
        <v>151</v>
      </c>
      <c r="AO870" t="str">
        <f>IFERROR(VLOOKUP(Tabela4[[#This Row],[Designação]],BW:BX,2,0),0)</f>
        <v>SIM</v>
      </c>
      <c r="AP870" t="str">
        <f>IF(Tabela4[[#This Row],[Designação]]=AQ870,"SIM","NÃO")</f>
        <v>SIM</v>
      </c>
      <c r="AQ870" s="38">
        <v>1019017</v>
      </c>
      <c r="AR870">
        <v>32</v>
      </c>
      <c r="AS870">
        <v>62</v>
      </c>
      <c r="AT870">
        <v>51</v>
      </c>
      <c r="AU870">
        <v>33</v>
      </c>
      <c r="AV870">
        <v>67</v>
      </c>
      <c r="AW870">
        <v>68</v>
      </c>
      <c r="BD870">
        <v>313</v>
      </c>
      <c r="BF870" t="str">
        <f t="shared" si="435"/>
        <v>sim</v>
      </c>
      <c r="BG870" s="38">
        <v>1019017</v>
      </c>
      <c r="BH870">
        <v>1</v>
      </c>
      <c r="BI870">
        <v>2</v>
      </c>
      <c r="BJ870">
        <v>2</v>
      </c>
      <c r="BK870">
        <v>1</v>
      </c>
      <c r="BL870">
        <v>2</v>
      </c>
      <c r="BM870">
        <v>2</v>
      </c>
      <c r="BT870">
        <v>10</v>
      </c>
    </row>
    <row r="871" spans="2:72" x14ac:dyDescent="0.25">
      <c r="B871" s="22">
        <v>10</v>
      </c>
      <c r="C871" s="23">
        <v>1019018</v>
      </c>
      <c r="D871" s="24" t="s">
        <v>904</v>
      </c>
      <c r="E871" s="25">
        <f t="shared" si="405"/>
        <v>130</v>
      </c>
      <c r="F871" s="25">
        <f>Tabela4[[#This Row],[1º ano  LP]]</f>
        <v>130</v>
      </c>
      <c r="G871" s="27">
        <f t="shared" si="406"/>
        <v>8</v>
      </c>
      <c r="H871" s="27">
        <f>Tabela4[[#This Row],[1º ano - APLICADOR LP]]</f>
        <v>8</v>
      </c>
      <c r="I871" s="25">
        <f t="shared" si="407"/>
        <v>175</v>
      </c>
      <c r="J871" s="25">
        <f t="shared" si="408"/>
        <v>175</v>
      </c>
      <c r="K871" s="27">
        <f t="shared" si="409"/>
        <v>10</v>
      </c>
      <c r="L871" s="27">
        <f t="shared" si="410"/>
        <v>10</v>
      </c>
      <c r="M871" s="25">
        <f t="shared" si="411"/>
        <v>150</v>
      </c>
      <c r="N871" s="25">
        <f t="shared" si="412"/>
        <v>150</v>
      </c>
      <c r="O871" s="27">
        <f t="shared" si="413"/>
        <v>8</v>
      </c>
      <c r="P871" s="27">
        <f t="shared" si="414"/>
        <v>8</v>
      </c>
      <c r="Q871" s="25">
        <f t="shared" si="415"/>
        <v>173</v>
      </c>
      <c r="R871" s="25">
        <f t="shared" si="416"/>
        <v>173</v>
      </c>
      <c r="S871" s="25">
        <f t="shared" si="417"/>
        <v>146</v>
      </c>
      <c r="T871" s="25">
        <f t="shared" si="418"/>
        <v>146</v>
      </c>
      <c r="U871" s="25">
        <f t="shared" si="419"/>
        <v>82</v>
      </c>
      <c r="V871" s="25">
        <f t="shared" si="420"/>
        <v>82</v>
      </c>
      <c r="W871" s="25">
        <f t="shared" si="421"/>
        <v>0</v>
      </c>
      <c r="X871" s="25">
        <f t="shared" si="422"/>
        <v>0</v>
      </c>
      <c r="Y871" s="25">
        <f t="shared" si="423"/>
        <v>0</v>
      </c>
      <c r="Z871" s="25">
        <f t="shared" si="424"/>
        <v>0</v>
      </c>
      <c r="AA871" s="25">
        <f t="shared" si="425"/>
        <v>0</v>
      </c>
      <c r="AB871" s="25">
        <f t="shared" si="426"/>
        <v>0</v>
      </c>
      <c r="AC871" s="25">
        <f t="shared" si="427"/>
        <v>0</v>
      </c>
      <c r="AD871" s="25">
        <f t="shared" si="428"/>
        <v>0</v>
      </c>
      <c r="AE871" s="25">
        <f t="shared" si="429"/>
        <v>0</v>
      </c>
      <c r="AF871" s="27">
        <f t="shared" si="430"/>
        <v>0</v>
      </c>
      <c r="AG871" s="27">
        <f t="shared" si="431"/>
        <v>0</v>
      </c>
      <c r="AH871" s="27">
        <f t="shared" si="432"/>
        <v>0</v>
      </c>
      <c r="AI871" s="27">
        <f t="shared" si="433"/>
        <v>0</v>
      </c>
      <c r="AJ871" s="27">
        <f t="shared" si="434"/>
        <v>0</v>
      </c>
      <c r="AK871" s="26">
        <f>SUM(Tabela4[[#This Row],[1º ano  LP]:[Questionário Contextual Estudante]])</f>
        <v>1764</v>
      </c>
      <c r="AM871">
        <f>IFERROR(IF(VLOOKUP(Tabela4[[#This Row],[Designação]],BW:BX,2,0)="SIM",SUM(AR871:AU871)+(4*(SUM(BH871:BK871))),0),0)</f>
        <v>0</v>
      </c>
      <c r="AN871">
        <f>IFERROR(IF(VLOOKUP(Tabela4[[#This Row],[Designação]],BW:BX,2,0)="SIM",SUM(AV871:BC871)+(4*(SUM(BL871:BS871))),0),0)</f>
        <v>0</v>
      </c>
      <c r="AO871">
        <f>IFERROR(VLOOKUP(Tabela4[[#This Row],[Designação]],BW:BX,2,0),0)</f>
        <v>0</v>
      </c>
      <c r="AP871" t="str">
        <f>IF(Tabela4[[#This Row],[Designação]]=AQ871,"SIM","NÃO")</f>
        <v>SIM</v>
      </c>
      <c r="AQ871" s="38">
        <v>1019018</v>
      </c>
      <c r="AR871">
        <v>114</v>
      </c>
      <c r="AS871">
        <v>155</v>
      </c>
      <c r="AT871">
        <v>134</v>
      </c>
      <c r="AU871">
        <v>153</v>
      </c>
      <c r="AV871">
        <v>130</v>
      </c>
      <c r="AW871">
        <v>74</v>
      </c>
      <c r="BD871">
        <v>760</v>
      </c>
      <c r="BF871" t="str">
        <f t="shared" si="435"/>
        <v>sim</v>
      </c>
      <c r="BG871" s="38">
        <v>1019018</v>
      </c>
      <c r="BH871">
        <v>4</v>
      </c>
      <c r="BI871">
        <v>5</v>
      </c>
      <c r="BJ871">
        <v>4</v>
      </c>
      <c r="BK871">
        <v>5</v>
      </c>
      <c r="BL871">
        <v>4</v>
      </c>
      <c r="BM871">
        <v>2</v>
      </c>
      <c r="BT871">
        <v>24</v>
      </c>
    </row>
    <row r="872" spans="2:72" x14ac:dyDescent="0.25">
      <c r="B872" s="22">
        <v>10</v>
      </c>
      <c r="C872" s="23">
        <v>1019019</v>
      </c>
      <c r="D872" s="24" t="s">
        <v>905</v>
      </c>
      <c r="E872" s="25">
        <f t="shared" si="405"/>
        <v>0</v>
      </c>
      <c r="F872" s="25">
        <f>Tabela4[[#This Row],[1º ano  LP]]</f>
        <v>0</v>
      </c>
      <c r="G872" s="27">
        <f t="shared" si="406"/>
        <v>0</v>
      </c>
      <c r="H872" s="27">
        <f>Tabela4[[#This Row],[1º ano - APLICADOR LP]]</f>
        <v>0</v>
      </c>
      <c r="I872" s="25">
        <f t="shared" si="407"/>
        <v>0</v>
      </c>
      <c r="J872" s="25">
        <f t="shared" si="408"/>
        <v>0</v>
      </c>
      <c r="K872" s="27">
        <f t="shared" si="409"/>
        <v>0</v>
      </c>
      <c r="L872" s="27">
        <f t="shared" si="410"/>
        <v>0</v>
      </c>
      <c r="M872" s="25">
        <f t="shared" si="411"/>
        <v>0</v>
      </c>
      <c r="N872" s="25">
        <f t="shared" si="412"/>
        <v>0</v>
      </c>
      <c r="O872" s="27">
        <f t="shared" si="413"/>
        <v>0</v>
      </c>
      <c r="P872" s="27">
        <f t="shared" si="414"/>
        <v>0</v>
      </c>
      <c r="Q872" s="25">
        <f t="shared" si="415"/>
        <v>0</v>
      </c>
      <c r="R872" s="25">
        <f t="shared" si="416"/>
        <v>0</v>
      </c>
      <c r="S872" s="25">
        <f t="shared" si="417"/>
        <v>0</v>
      </c>
      <c r="T872" s="25">
        <f t="shared" si="418"/>
        <v>0</v>
      </c>
      <c r="U872" s="25">
        <f t="shared" si="419"/>
        <v>114</v>
      </c>
      <c r="V872" s="25">
        <f t="shared" si="420"/>
        <v>114</v>
      </c>
      <c r="W872" s="25">
        <f t="shared" si="421"/>
        <v>105</v>
      </c>
      <c r="X872" s="25">
        <f t="shared" si="422"/>
        <v>105</v>
      </c>
      <c r="Y872" s="25">
        <f t="shared" si="423"/>
        <v>142</v>
      </c>
      <c r="Z872" s="25">
        <f t="shared" si="424"/>
        <v>142</v>
      </c>
      <c r="AA872" s="25">
        <f t="shared" si="425"/>
        <v>109</v>
      </c>
      <c r="AB872" s="25">
        <f t="shared" si="426"/>
        <v>109</v>
      </c>
      <c r="AC872" s="25">
        <f t="shared" si="427"/>
        <v>32</v>
      </c>
      <c r="AD872" s="25">
        <f t="shared" si="428"/>
        <v>32</v>
      </c>
      <c r="AE872" s="25">
        <f t="shared" si="429"/>
        <v>106</v>
      </c>
      <c r="AF872" s="27">
        <f t="shared" si="430"/>
        <v>106</v>
      </c>
      <c r="AG872" s="27">
        <f t="shared" si="431"/>
        <v>0</v>
      </c>
      <c r="AH872" s="27">
        <f t="shared" si="432"/>
        <v>0</v>
      </c>
      <c r="AI872" s="27">
        <f t="shared" si="433"/>
        <v>0</v>
      </c>
      <c r="AJ872" s="27">
        <f t="shared" si="434"/>
        <v>0</v>
      </c>
      <c r="AK872" s="26">
        <f>SUM(Tabela4[[#This Row],[1º ano  LP]:[Questionário Contextual Estudante]])</f>
        <v>1216</v>
      </c>
      <c r="AM872">
        <f>IFERROR(IF(VLOOKUP(Tabela4[[#This Row],[Designação]],BW:BX,2,0)="SIM",SUM(AR872:AU872)+(4*(SUM(BH872:BK872))),0),0)</f>
        <v>0</v>
      </c>
      <c r="AN872">
        <f>IFERROR(IF(VLOOKUP(Tabela4[[#This Row],[Designação]],BW:BX,2,0)="SIM",SUM(AV872:BC872)+(4*(SUM(BL872:BS872))),0),0)</f>
        <v>0</v>
      </c>
      <c r="AO872">
        <f>IFERROR(VLOOKUP(Tabela4[[#This Row],[Designação]],BW:BX,2,0),0)</f>
        <v>0</v>
      </c>
      <c r="AP872" t="str">
        <f>IF(Tabela4[[#This Row],[Designação]]=AQ872,"SIM","NÃO")</f>
        <v>SIM</v>
      </c>
      <c r="AQ872" s="38">
        <v>1019019</v>
      </c>
      <c r="AW872">
        <v>102</v>
      </c>
      <c r="AX872">
        <v>93</v>
      </c>
      <c r="AY872">
        <v>126</v>
      </c>
      <c r="AZ872">
        <v>97</v>
      </c>
      <c r="BA872">
        <v>28</v>
      </c>
      <c r="BB872">
        <v>94</v>
      </c>
      <c r="BD872">
        <v>540</v>
      </c>
      <c r="BF872" t="str">
        <f t="shared" si="435"/>
        <v>sim</v>
      </c>
      <c r="BG872" s="38">
        <v>1019019</v>
      </c>
      <c r="BM872">
        <v>3</v>
      </c>
      <c r="BN872">
        <v>3</v>
      </c>
      <c r="BO872">
        <v>4</v>
      </c>
      <c r="BP872">
        <v>3</v>
      </c>
      <c r="BQ872">
        <v>1</v>
      </c>
      <c r="BR872">
        <v>3</v>
      </c>
      <c r="BT872">
        <v>17</v>
      </c>
    </row>
    <row r="873" spans="2:72" x14ac:dyDescent="0.25">
      <c r="B873" s="22">
        <v>10</v>
      </c>
      <c r="C873" s="23">
        <v>1019020</v>
      </c>
      <c r="D873" s="24" t="s">
        <v>906</v>
      </c>
      <c r="E873" s="25">
        <f t="shared" si="405"/>
        <v>61</v>
      </c>
      <c r="F873" s="25">
        <f>Tabela4[[#This Row],[1º ano  LP]]</f>
        <v>61</v>
      </c>
      <c r="G873" s="27">
        <f t="shared" si="406"/>
        <v>4</v>
      </c>
      <c r="H873" s="27">
        <f>Tabela4[[#This Row],[1º ano - APLICADOR LP]]</f>
        <v>4</v>
      </c>
      <c r="I873" s="25">
        <f t="shared" si="407"/>
        <v>65</v>
      </c>
      <c r="J873" s="25">
        <f t="shared" si="408"/>
        <v>65</v>
      </c>
      <c r="K873" s="27">
        <f t="shared" si="409"/>
        <v>4</v>
      </c>
      <c r="L873" s="27">
        <f t="shared" si="410"/>
        <v>4</v>
      </c>
      <c r="M873" s="25">
        <f t="shared" si="411"/>
        <v>36</v>
      </c>
      <c r="N873" s="25">
        <f t="shared" si="412"/>
        <v>36</v>
      </c>
      <c r="O873" s="27">
        <f t="shared" si="413"/>
        <v>2</v>
      </c>
      <c r="P873" s="27">
        <f t="shared" si="414"/>
        <v>2</v>
      </c>
      <c r="Q873" s="25">
        <f t="shared" si="415"/>
        <v>68</v>
      </c>
      <c r="R873" s="25">
        <f t="shared" si="416"/>
        <v>68</v>
      </c>
      <c r="S873" s="25">
        <f t="shared" si="417"/>
        <v>94</v>
      </c>
      <c r="T873" s="25">
        <f t="shared" si="418"/>
        <v>94</v>
      </c>
      <c r="U873" s="25">
        <f t="shared" si="419"/>
        <v>0</v>
      </c>
      <c r="V873" s="25">
        <f t="shared" si="420"/>
        <v>0</v>
      </c>
      <c r="W873" s="25">
        <f t="shared" si="421"/>
        <v>0</v>
      </c>
      <c r="X873" s="25">
        <f t="shared" si="422"/>
        <v>0</v>
      </c>
      <c r="Y873" s="25">
        <f t="shared" si="423"/>
        <v>0</v>
      </c>
      <c r="Z873" s="25">
        <f t="shared" si="424"/>
        <v>0</v>
      </c>
      <c r="AA873" s="25">
        <f t="shared" si="425"/>
        <v>0</v>
      </c>
      <c r="AB873" s="25">
        <f t="shared" si="426"/>
        <v>0</v>
      </c>
      <c r="AC873" s="25">
        <f t="shared" si="427"/>
        <v>0</v>
      </c>
      <c r="AD873" s="25">
        <f t="shared" si="428"/>
        <v>0</v>
      </c>
      <c r="AE873" s="25">
        <f t="shared" si="429"/>
        <v>0</v>
      </c>
      <c r="AF873" s="27">
        <f t="shared" si="430"/>
        <v>0</v>
      </c>
      <c r="AG873" s="27">
        <f t="shared" si="431"/>
        <v>0</v>
      </c>
      <c r="AH873" s="27">
        <f t="shared" si="432"/>
        <v>0</v>
      </c>
      <c r="AI873" s="27">
        <f t="shared" si="433"/>
        <v>0</v>
      </c>
      <c r="AJ873" s="27">
        <f t="shared" si="434"/>
        <v>0</v>
      </c>
      <c r="AK873" s="26">
        <f>SUM(Tabela4[[#This Row],[1º ano  LP]:[Questionário Contextual Estudante]])</f>
        <v>668</v>
      </c>
      <c r="AM873">
        <f>IFERROR(IF(VLOOKUP(Tabela4[[#This Row],[Designação]],BW:BX,2,0)="SIM",SUM(AR873:AU873)+(4*(SUM(BH873:BK873))),0),0)</f>
        <v>0</v>
      </c>
      <c r="AN873">
        <f>IFERROR(IF(VLOOKUP(Tabela4[[#This Row],[Designação]],BW:BX,2,0)="SIM",SUM(AV873:BC873)+(4*(SUM(BL873:BS873))),0),0)</f>
        <v>0</v>
      </c>
      <c r="AO873">
        <f>IFERROR(VLOOKUP(Tabela4[[#This Row],[Designação]],BW:BX,2,0),0)</f>
        <v>0</v>
      </c>
      <c r="AP873" t="str">
        <f>IF(Tabela4[[#This Row],[Designação]]=AQ873,"SIM","NÃO")</f>
        <v>SIM</v>
      </c>
      <c r="AQ873" s="38">
        <v>1019020</v>
      </c>
      <c r="AR873">
        <v>53</v>
      </c>
      <c r="AS873">
        <v>57</v>
      </c>
      <c r="AT873">
        <v>32</v>
      </c>
      <c r="AU873">
        <v>60</v>
      </c>
      <c r="AV873">
        <v>82</v>
      </c>
      <c r="BD873">
        <v>284</v>
      </c>
      <c r="BF873" t="str">
        <f t="shared" si="435"/>
        <v>sim</v>
      </c>
      <c r="BG873" s="38">
        <v>1019020</v>
      </c>
      <c r="BH873">
        <v>2</v>
      </c>
      <c r="BI873">
        <v>2</v>
      </c>
      <c r="BJ873">
        <v>1</v>
      </c>
      <c r="BK873">
        <v>2</v>
      </c>
      <c r="BL873">
        <v>3</v>
      </c>
      <c r="BT873">
        <v>10</v>
      </c>
    </row>
    <row r="874" spans="2:72" x14ac:dyDescent="0.25">
      <c r="B874" s="22">
        <v>10</v>
      </c>
      <c r="C874" s="23">
        <v>1019021</v>
      </c>
      <c r="D874" s="24" t="s">
        <v>907</v>
      </c>
      <c r="E874" s="25">
        <f t="shared" si="405"/>
        <v>0</v>
      </c>
      <c r="F874" s="25">
        <f>Tabela4[[#This Row],[1º ano  LP]]</f>
        <v>0</v>
      </c>
      <c r="G874" s="27">
        <f t="shared" si="406"/>
        <v>0</v>
      </c>
      <c r="H874" s="27">
        <f>Tabela4[[#This Row],[1º ano - APLICADOR LP]]</f>
        <v>0</v>
      </c>
      <c r="I874" s="25">
        <f t="shared" si="407"/>
        <v>0</v>
      </c>
      <c r="J874" s="25">
        <f t="shared" si="408"/>
        <v>0</v>
      </c>
      <c r="K874" s="27">
        <f t="shared" si="409"/>
        <v>0</v>
      </c>
      <c r="L874" s="27">
        <f t="shared" si="410"/>
        <v>0</v>
      </c>
      <c r="M874" s="25">
        <f t="shared" si="411"/>
        <v>0</v>
      </c>
      <c r="N874" s="25">
        <f t="shared" si="412"/>
        <v>0</v>
      </c>
      <c r="O874" s="27">
        <f t="shared" si="413"/>
        <v>0</v>
      </c>
      <c r="P874" s="27">
        <f t="shared" si="414"/>
        <v>0</v>
      </c>
      <c r="Q874" s="25">
        <f t="shared" si="415"/>
        <v>0</v>
      </c>
      <c r="R874" s="25">
        <f t="shared" si="416"/>
        <v>0</v>
      </c>
      <c r="S874" s="25">
        <f t="shared" si="417"/>
        <v>0</v>
      </c>
      <c r="T874" s="25">
        <f t="shared" si="418"/>
        <v>0</v>
      </c>
      <c r="U874" s="25">
        <f t="shared" si="419"/>
        <v>72</v>
      </c>
      <c r="V874" s="25">
        <f t="shared" si="420"/>
        <v>72</v>
      </c>
      <c r="W874" s="25">
        <f t="shared" si="421"/>
        <v>159</v>
      </c>
      <c r="X874" s="25">
        <f t="shared" si="422"/>
        <v>159</v>
      </c>
      <c r="Y874" s="25">
        <f t="shared" si="423"/>
        <v>115</v>
      </c>
      <c r="Z874" s="25">
        <f t="shared" si="424"/>
        <v>115</v>
      </c>
      <c r="AA874" s="25">
        <f t="shared" si="425"/>
        <v>108</v>
      </c>
      <c r="AB874" s="25">
        <f t="shared" si="426"/>
        <v>108</v>
      </c>
      <c r="AC874" s="25">
        <f t="shared" si="427"/>
        <v>0</v>
      </c>
      <c r="AD874" s="25">
        <f t="shared" si="428"/>
        <v>0</v>
      </c>
      <c r="AE874" s="25">
        <f t="shared" si="429"/>
        <v>0</v>
      </c>
      <c r="AF874" s="27">
        <f t="shared" si="430"/>
        <v>0</v>
      </c>
      <c r="AG874" s="27">
        <f t="shared" si="431"/>
        <v>0</v>
      </c>
      <c r="AH874" s="27">
        <f t="shared" si="432"/>
        <v>0</v>
      </c>
      <c r="AI874" s="27">
        <f t="shared" si="433"/>
        <v>0</v>
      </c>
      <c r="AJ874" s="27">
        <f t="shared" si="434"/>
        <v>454</v>
      </c>
      <c r="AK874" s="26">
        <f>SUM(Tabela4[[#This Row],[1º ano  LP]:[Questionário Contextual Estudante]])</f>
        <v>1362</v>
      </c>
      <c r="AM874">
        <f>IFERROR(IF(VLOOKUP(Tabela4[[#This Row],[Designação]],BW:BX,2,0)="SIM",SUM(AR874:AU874)+(4*(SUM(BH874:BK874))),0),0)</f>
        <v>0</v>
      </c>
      <c r="AN874">
        <f>IFERROR(IF(VLOOKUP(Tabela4[[#This Row],[Designação]],BW:BX,2,0)="SIM",SUM(AV874:BC874)+(4*(SUM(BL874:BS874))),0),0)</f>
        <v>454</v>
      </c>
      <c r="AO874" t="str">
        <f>IFERROR(VLOOKUP(Tabela4[[#This Row],[Designação]],BW:BX,2,0),0)</f>
        <v>SIM</v>
      </c>
      <c r="AP874" t="str">
        <f>IF(Tabela4[[#This Row],[Designação]]=AQ874,"SIM","NÃO")</f>
        <v>SIM</v>
      </c>
      <c r="AQ874" s="38">
        <v>1019021</v>
      </c>
      <c r="AW874">
        <v>64</v>
      </c>
      <c r="AX874">
        <v>143</v>
      </c>
      <c r="AY874">
        <v>103</v>
      </c>
      <c r="AZ874">
        <v>96</v>
      </c>
      <c r="BD874">
        <v>406</v>
      </c>
      <c r="BF874" t="str">
        <f t="shared" si="435"/>
        <v>sim</v>
      </c>
      <c r="BG874" s="38">
        <v>1019021</v>
      </c>
      <c r="BM874">
        <v>2</v>
      </c>
      <c r="BN874">
        <v>4</v>
      </c>
      <c r="BO874">
        <v>3</v>
      </c>
      <c r="BP874">
        <v>3</v>
      </c>
      <c r="BT874">
        <v>12</v>
      </c>
    </row>
    <row r="875" spans="2:72" x14ac:dyDescent="0.25">
      <c r="B875" s="22">
        <v>10</v>
      </c>
      <c r="C875" s="23">
        <v>1019022</v>
      </c>
      <c r="D875" s="24" t="s">
        <v>908</v>
      </c>
      <c r="E875" s="25">
        <f t="shared" si="405"/>
        <v>64</v>
      </c>
      <c r="F875" s="25">
        <f>Tabela4[[#This Row],[1º ano  LP]]</f>
        <v>64</v>
      </c>
      <c r="G875" s="27">
        <f t="shared" si="406"/>
        <v>4</v>
      </c>
      <c r="H875" s="27">
        <f>Tabela4[[#This Row],[1º ano - APLICADOR LP]]</f>
        <v>4</v>
      </c>
      <c r="I875" s="25">
        <f t="shared" si="407"/>
        <v>106</v>
      </c>
      <c r="J875" s="25">
        <f t="shared" si="408"/>
        <v>106</v>
      </c>
      <c r="K875" s="27">
        <f t="shared" si="409"/>
        <v>6</v>
      </c>
      <c r="L875" s="27">
        <f t="shared" si="410"/>
        <v>6</v>
      </c>
      <c r="M875" s="25">
        <f t="shared" si="411"/>
        <v>165</v>
      </c>
      <c r="N875" s="25">
        <f t="shared" si="412"/>
        <v>165</v>
      </c>
      <c r="O875" s="27">
        <f t="shared" si="413"/>
        <v>10</v>
      </c>
      <c r="P875" s="27">
        <f t="shared" si="414"/>
        <v>10</v>
      </c>
      <c r="Q875" s="25">
        <f t="shared" si="415"/>
        <v>86</v>
      </c>
      <c r="R875" s="25">
        <f t="shared" si="416"/>
        <v>86</v>
      </c>
      <c r="S875" s="25">
        <f t="shared" si="417"/>
        <v>138</v>
      </c>
      <c r="T875" s="25">
        <f t="shared" si="418"/>
        <v>138</v>
      </c>
      <c r="U875" s="25">
        <f t="shared" si="419"/>
        <v>0</v>
      </c>
      <c r="V875" s="25">
        <f t="shared" si="420"/>
        <v>0</v>
      </c>
      <c r="W875" s="25">
        <f t="shared" si="421"/>
        <v>0</v>
      </c>
      <c r="X875" s="25">
        <f t="shared" si="422"/>
        <v>0</v>
      </c>
      <c r="Y875" s="25">
        <f t="shared" si="423"/>
        <v>0</v>
      </c>
      <c r="Z875" s="25">
        <f t="shared" si="424"/>
        <v>0</v>
      </c>
      <c r="AA875" s="25">
        <f t="shared" si="425"/>
        <v>0</v>
      </c>
      <c r="AB875" s="25">
        <f t="shared" si="426"/>
        <v>0</v>
      </c>
      <c r="AC875" s="25">
        <f t="shared" si="427"/>
        <v>0</v>
      </c>
      <c r="AD875" s="25">
        <f t="shared" si="428"/>
        <v>0</v>
      </c>
      <c r="AE875" s="25">
        <f t="shared" si="429"/>
        <v>0</v>
      </c>
      <c r="AF875" s="27">
        <f t="shared" si="430"/>
        <v>0</v>
      </c>
      <c r="AG875" s="27">
        <f t="shared" si="431"/>
        <v>0</v>
      </c>
      <c r="AH875" s="27">
        <f t="shared" si="432"/>
        <v>0</v>
      </c>
      <c r="AI875" s="27">
        <f t="shared" si="433"/>
        <v>0</v>
      </c>
      <c r="AJ875" s="27">
        <f t="shared" si="434"/>
        <v>0</v>
      </c>
      <c r="AK875" s="26">
        <f>SUM(Tabela4[[#This Row],[1º ano  LP]:[Questionário Contextual Estudante]])</f>
        <v>1158</v>
      </c>
      <c r="AM875">
        <f>IFERROR(IF(VLOOKUP(Tabela4[[#This Row],[Designação]],BW:BX,2,0)="SIM",SUM(AR875:AU875)+(4*(SUM(BH875:BK875))),0),0)</f>
        <v>0</v>
      </c>
      <c r="AN875">
        <f>IFERROR(IF(VLOOKUP(Tabela4[[#This Row],[Designação]],BW:BX,2,0)="SIM",SUM(AV875:BC875)+(4*(SUM(BL875:BS875))),0),0)</f>
        <v>0</v>
      </c>
      <c r="AO875">
        <f>IFERROR(VLOOKUP(Tabela4[[#This Row],[Designação]],BW:BX,2,0),0)</f>
        <v>0</v>
      </c>
      <c r="AP875" t="str">
        <f>IF(Tabela4[[#This Row],[Designação]]=AQ875,"SIM","NÃO")</f>
        <v>SIM</v>
      </c>
      <c r="AQ875" s="38">
        <v>1019022</v>
      </c>
      <c r="AR875">
        <v>56</v>
      </c>
      <c r="AS875">
        <v>94</v>
      </c>
      <c r="AT875">
        <v>145</v>
      </c>
      <c r="AU875">
        <v>78</v>
      </c>
      <c r="AV875">
        <v>122</v>
      </c>
      <c r="BD875">
        <v>495</v>
      </c>
      <c r="BF875" t="str">
        <f t="shared" si="435"/>
        <v>sim</v>
      </c>
      <c r="BG875" s="38">
        <v>1019022</v>
      </c>
      <c r="BH875">
        <v>2</v>
      </c>
      <c r="BI875">
        <v>3</v>
      </c>
      <c r="BJ875">
        <v>5</v>
      </c>
      <c r="BK875">
        <v>2</v>
      </c>
      <c r="BL875">
        <v>4</v>
      </c>
      <c r="BT875">
        <v>16</v>
      </c>
    </row>
    <row r="876" spans="2:72" x14ac:dyDescent="0.25">
      <c r="B876" s="22">
        <v>10</v>
      </c>
      <c r="C876" s="23">
        <v>1019023</v>
      </c>
      <c r="D876" s="24" t="s">
        <v>909</v>
      </c>
      <c r="E876" s="25">
        <f t="shared" si="405"/>
        <v>101</v>
      </c>
      <c r="F876" s="25">
        <f>Tabela4[[#This Row],[1º ano  LP]]</f>
        <v>101</v>
      </c>
      <c r="G876" s="27">
        <f t="shared" si="406"/>
        <v>6</v>
      </c>
      <c r="H876" s="27">
        <f>Tabela4[[#This Row],[1º ano - APLICADOR LP]]</f>
        <v>6</v>
      </c>
      <c r="I876" s="25">
        <f t="shared" si="407"/>
        <v>132</v>
      </c>
      <c r="J876" s="25">
        <f t="shared" si="408"/>
        <v>132</v>
      </c>
      <c r="K876" s="27">
        <f t="shared" si="409"/>
        <v>8</v>
      </c>
      <c r="L876" s="27">
        <f t="shared" si="410"/>
        <v>8</v>
      </c>
      <c r="M876" s="25">
        <f t="shared" si="411"/>
        <v>131</v>
      </c>
      <c r="N876" s="25">
        <f t="shared" si="412"/>
        <v>131</v>
      </c>
      <c r="O876" s="27">
        <f t="shared" si="413"/>
        <v>8</v>
      </c>
      <c r="P876" s="27">
        <f t="shared" si="414"/>
        <v>8</v>
      </c>
      <c r="Q876" s="25">
        <f t="shared" si="415"/>
        <v>105</v>
      </c>
      <c r="R876" s="25">
        <f t="shared" si="416"/>
        <v>105</v>
      </c>
      <c r="S876" s="25">
        <f t="shared" si="417"/>
        <v>111</v>
      </c>
      <c r="T876" s="25">
        <f t="shared" si="418"/>
        <v>111</v>
      </c>
      <c r="U876" s="25">
        <f t="shared" si="419"/>
        <v>74</v>
      </c>
      <c r="V876" s="25">
        <f t="shared" si="420"/>
        <v>74</v>
      </c>
      <c r="W876" s="25">
        <f t="shared" si="421"/>
        <v>0</v>
      </c>
      <c r="X876" s="25">
        <f t="shared" si="422"/>
        <v>0</v>
      </c>
      <c r="Y876" s="25">
        <f t="shared" si="423"/>
        <v>0</v>
      </c>
      <c r="Z876" s="25">
        <f t="shared" si="424"/>
        <v>0</v>
      </c>
      <c r="AA876" s="25">
        <f t="shared" si="425"/>
        <v>0</v>
      </c>
      <c r="AB876" s="25">
        <f t="shared" si="426"/>
        <v>0</v>
      </c>
      <c r="AC876" s="25">
        <f t="shared" si="427"/>
        <v>0</v>
      </c>
      <c r="AD876" s="25">
        <f t="shared" si="428"/>
        <v>0</v>
      </c>
      <c r="AE876" s="25">
        <f t="shared" si="429"/>
        <v>0</v>
      </c>
      <c r="AF876" s="27">
        <f t="shared" si="430"/>
        <v>0</v>
      </c>
      <c r="AG876" s="27">
        <f t="shared" si="431"/>
        <v>0</v>
      </c>
      <c r="AH876" s="27">
        <f t="shared" si="432"/>
        <v>0</v>
      </c>
      <c r="AI876" s="27">
        <f t="shared" si="433"/>
        <v>0</v>
      </c>
      <c r="AJ876" s="27">
        <f t="shared" si="434"/>
        <v>0</v>
      </c>
      <c r="AK876" s="26">
        <f>SUM(Tabela4[[#This Row],[1º ano  LP]:[Questionário Contextual Estudante]])</f>
        <v>1352</v>
      </c>
      <c r="AM876">
        <f>IFERROR(IF(VLOOKUP(Tabela4[[#This Row],[Designação]],BW:BX,2,0)="SIM",SUM(AR876:AU876)+(4*(SUM(BH876:BK876))),0),0)</f>
        <v>0</v>
      </c>
      <c r="AN876">
        <f>IFERROR(IF(VLOOKUP(Tabela4[[#This Row],[Designação]],BW:BX,2,0)="SIM",SUM(AV876:BC876)+(4*(SUM(BL876:BS876))),0),0)</f>
        <v>0</v>
      </c>
      <c r="AO876">
        <f>IFERROR(VLOOKUP(Tabela4[[#This Row],[Designação]],BW:BX,2,0),0)</f>
        <v>0</v>
      </c>
      <c r="AP876" t="str">
        <f>IF(Tabela4[[#This Row],[Designação]]=AQ876,"SIM","NÃO")</f>
        <v>SIM</v>
      </c>
      <c r="AQ876" s="38">
        <v>1019023</v>
      </c>
      <c r="AR876">
        <v>89</v>
      </c>
      <c r="AS876">
        <v>116</v>
      </c>
      <c r="AT876">
        <v>115</v>
      </c>
      <c r="AU876">
        <v>93</v>
      </c>
      <c r="AV876">
        <v>99</v>
      </c>
      <c r="AW876">
        <v>66</v>
      </c>
      <c r="BD876">
        <v>578</v>
      </c>
      <c r="BF876" t="str">
        <f t="shared" si="435"/>
        <v>sim</v>
      </c>
      <c r="BG876" s="38">
        <v>1019023</v>
      </c>
      <c r="BH876">
        <v>3</v>
      </c>
      <c r="BI876">
        <v>4</v>
      </c>
      <c r="BJ876">
        <v>4</v>
      </c>
      <c r="BK876">
        <v>3</v>
      </c>
      <c r="BL876">
        <v>3</v>
      </c>
      <c r="BM876">
        <v>2</v>
      </c>
      <c r="BT876">
        <v>19</v>
      </c>
    </row>
    <row r="877" spans="2:72" x14ac:dyDescent="0.25">
      <c r="B877" s="22">
        <v>10</v>
      </c>
      <c r="C877" s="23">
        <v>1019024</v>
      </c>
      <c r="D877" s="24" t="s">
        <v>910</v>
      </c>
      <c r="E877" s="25">
        <f t="shared" si="405"/>
        <v>143</v>
      </c>
      <c r="F877" s="25">
        <f>Tabela4[[#This Row],[1º ano  LP]]</f>
        <v>143</v>
      </c>
      <c r="G877" s="27">
        <f t="shared" si="406"/>
        <v>8</v>
      </c>
      <c r="H877" s="27">
        <f>Tabela4[[#This Row],[1º ano - APLICADOR LP]]</f>
        <v>8</v>
      </c>
      <c r="I877" s="25">
        <f t="shared" si="407"/>
        <v>200</v>
      </c>
      <c r="J877" s="25">
        <f t="shared" si="408"/>
        <v>200</v>
      </c>
      <c r="K877" s="27">
        <f t="shared" si="409"/>
        <v>12</v>
      </c>
      <c r="L877" s="27">
        <f t="shared" si="410"/>
        <v>12</v>
      </c>
      <c r="M877" s="25">
        <f t="shared" si="411"/>
        <v>67</v>
      </c>
      <c r="N877" s="25">
        <f t="shared" si="412"/>
        <v>67</v>
      </c>
      <c r="O877" s="27">
        <f t="shared" si="413"/>
        <v>4</v>
      </c>
      <c r="P877" s="27">
        <f t="shared" si="414"/>
        <v>4</v>
      </c>
      <c r="Q877" s="25">
        <f t="shared" si="415"/>
        <v>117</v>
      </c>
      <c r="R877" s="25">
        <f t="shared" si="416"/>
        <v>117</v>
      </c>
      <c r="S877" s="25">
        <f t="shared" si="417"/>
        <v>119</v>
      </c>
      <c r="T877" s="25">
        <f t="shared" si="418"/>
        <v>119</v>
      </c>
      <c r="U877" s="25">
        <f t="shared" si="419"/>
        <v>74</v>
      </c>
      <c r="V877" s="25">
        <f t="shared" si="420"/>
        <v>74</v>
      </c>
      <c r="W877" s="25">
        <f t="shared" si="421"/>
        <v>0</v>
      </c>
      <c r="X877" s="25">
        <f t="shared" si="422"/>
        <v>0</v>
      </c>
      <c r="Y877" s="25">
        <f t="shared" si="423"/>
        <v>0</v>
      </c>
      <c r="Z877" s="25">
        <f t="shared" si="424"/>
        <v>0</v>
      </c>
      <c r="AA877" s="25">
        <f t="shared" si="425"/>
        <v>0</v>
      </c>
      <c r="AB877" s="25">
        <f t="shared" si="426"/>
        <v>0</v>
      </c>
      <c r="AC877" s="25">
        <f t="shared" si="427"/>
        <v>0</v>
      </c>
      <c r="AD877" s="25">
        <f t="shared" si="428"/>
        <v>0</v>
      </c>
      <c r="AE877" s="25">
        <f t="shared" si="429"/>
        <v>0</v>
      </c>
      <c r="AF877" s="27">
        <f t="shared" si="430"/>
        <v>0</v>
      </c>
      <c r="AG877" s="27">
        <f t="shared" si="431"/>
        <v>0</v>
      </c>
      <c r="AH877" s="27">
        <f t="shared" si="432"/>
        <v>0</v>
      </c>
      <c r="AI877" s="27">
        <f t="shared" si="433"/>
        <v>0</v>
      </c>
      <c r="AJ877" s="27">
        <f t="shared" si="434"/>
        <v>0</v>
      </c>
      <c r="AK877" s="26">
        <f>SUM(Tabela4[[#This Row],[1º ano  LP]:[Questionário Contextual Estudante]])</f>
        <v>1488</v>
      </c>
      <c r="AM877">
        <f>IFERROR(IF(VLOOKUP(Tabela4[[#This Row],[Designação]],BW:BX,2,0)="SIM",SUM(AR877:AU877)+(4*(SUM(BH877:BK877))),0),0)</f>
        <v>0</v>
      </c>
      <c r="AN877">
        <f>IFERROR(IF(VLOOKUP(Tabela4[[#This Row],[Designação]],BW:BX,2,0)="SIM",SUM(AV877:BC877)+(4*(SUM(BL877:BS877))),0),0)</f>
        <v>0</v>
      </c>
      <c r="AO877">
        <f>IFERROR(VLOOKUP(Tabela4[[#This Row],[Designação]],BW:BX,2,0),0)</f>
        <v>0</v>
      </c>
      <c r="AP877" t="str">
        <f>IF(Tabela4[[#This Row],[Designação]]=AQ877,"SIM","NÃO")</f>
        <v>SIM</v>
      </c>
      <c r="AQ877" s="38">
        <v>1019024</v>
      </c>
      <c r="AR877">
        <v>127</v>
      </c>
      <c r="AS877">
        <v>176</v>
      </c>
      <c r="AT877">
        <v>59</v>
      </c>
      <c r="AU877">
        <v>105</v>
      </c>
      <c r="AV877">
        <v>107</v>
      </c>
      <c r="AW877">
        <v>66</v>
      </c>
      <c r="BD877">
        <v>640</v>
      </c>
      <c r="BF877" t="str">
        <f t="shared" si="435"/>
        <v>sim</v>
      </c>
      <c r="BG877" s="38">
        <v>1019024</v>
      </c>
      <c r="BH877">
        <v>4</v>
      </c>
      <c r="BI877">
        <v>6</v>
      </c>
      <c r="BJ877">
        <v>2</v>
      </c>
      <c r="BK877">
        <v>3</v>
      </c>
      <c r="BL877">
        <v>3</v>
      </c>
      <c r="BM877">
        <v>2</v>
      </c>
      <c r="BT877">
        <v>20</v>
      </c>
    </row>
    <row r="878" spans="2:72" x14ac:dyDescent="0.25">
      <c r="B878" s="22">
        <v>10</v>
      </c>
      <c r="C878" s="23">
        <v>1019025</v>
      </c>
      <c r="D878" s="24" t="s">
        <v>911</v>
      </c>
      <c r="E878" s="25">
        <f t="shared" si="405"/>
        <v>131</v>
      </c>
      <c r="F878" s="25">
        <f>Tabela4[[#This Row],[1º ano  LP]]</f>
        <v>131</v>
      </c>
      <c r="G878" s="27">
        <f t="shared" si="406"/>
        <v>8</v>
      </c>
      <c r="H878" s="27">
        <f>Tabela4[[#This Row],[1º ano - APLICADOR LP]]</f>
        <v>8</v>
      </c>
      <c r="I878" s="25">
        <f t="shared" si="407"/>
        <v>133</v>
      </c>
      <c r="J878" s="25">
        <f t="shared" si="408"/>
        <v>133</v>
      </c>
      <c r="K878" s="27">
        <f t="shared" si="409"/>
        <v>8</v>
      </c>
      <c r="L878" s="27">
        <f t="shared" si="410"/>
        <v>8</v>
      </c>
      <c r="M878" s="25">
        <f t="shared" si="411"/>
        <v>137</v>
      </c>
      <c r="N878" s="25">
        <f t="shared" si="412"/>
        <v>137</v>
      </c>
      <c r="O878" s="27">
        <f t="shared" si="413"/>
        <v>8</v>
      </c>
      <c r="P878" s="27">
        <f t="shared" si="414"/>
        <v>8</v>
      </c>
      <c r="Q878" s="25">
        <f t="shared" si="415"/>
        <v>122</v>
      </c>
      <c r="R878" s="25">
        <f t="shared" si="416"/>
        <v>122</v>
      </c>
      <c r="S878" s="25">
        <f t="shared" si="417"/>
        <v>155</v>
      </c>
      <c r="T878" s="25">
        <f t="shared" si="418"/>
        <v>155</v>
      </c>
      <c r="U878" s="25">
        <f t="shared" si="419"/>
        <v>118</v>
      </c>
      <c r="V878" s="25">
        <f t="shared" si="420"/>
        <v>118</v>
      </c>
      <c r="W878" s="25">
        <f t="shared" si="421"/>
        <v>0</v>
      </c>
      <c r="X878" s="25">
        <f t="shared" si="422"/>
        <v>0</v>
      </c>
      <c r="Y878" s="25">
        <f t="shared" si="423"/>
        <v>0</v>
      </c>
      <c r="Z878" s="25">
        <f t="shared" si="424"/>
        <v>0</v>
      </c>
      <c r="AA878" s="25">
        <f t="shared" si="425"/>
        <v>0</v>
      </c>
      <c r="AB878" s="25">
        <f t="shared" si="426"/>
        <v>0</v>
      </c>
      <c r="AC878" s="25">
        <f t="shared" si="427"/>
        <v>0</v>
      </c>
      <c r="AD878" s="25">
        <f t="shared" si="428"/>
        <v>0</v>
      </c>
      <c r="AE878" s="25">
        <f t="shared" si="429"/>
        <v>0</v>
      </c>
      <c r="AF878" s="27">
        <f t="shared" si="430"/>
        <v>0</v>
      </c>
      <c r="AG878" s="27">
        <f t="shared" si="431"/>
        <v>0</v>
      </c>
      <c r="AH878" s="27">
        <f t="shared" si="432"/>
        <v>0</v>
      </c>
      <c r="AI878" s="27">
        <f t="shared" si="433"/>
        <v>0</v>
      </c>
      <c r="AJ878" s="27">
        <f t="shared" si="434"/>
        <v>0</v>
      </c>
      <c r="AK878" s="26">
        <f>SUM(Tabela4[[#This Row],[1º ano  LP]:[Questionário Contextual Estudante]])</f>
        <v>1640</v>
      </c>
      <c r="AM878">
        <f>IFERROR(IF(VLOOKUP(Tabela4[[#This Row],[Designação]],BW:BX,2,0)="SIM",SUM(AR878:AU878)+(4*(SUM(BH878:BK878))),0),0)</f>
        <v>0</v>
      </c>
      <c r="AN878">
        <f>IFERROR(IF(VLOOKUP(Tabela4[[#This Row],[Designação]],BW:BX,2,0)="SIM",SUM(AV878:BC878)+(4*(SUM(BL878:BS878))),0),0)</f>
        <v>0</v>
      </c>
      <c r="AO878">
        <f>IFERROR(VLOOKUP(Tabela4[[#This Row],[Designação]],BW:BX,2,0),0)</f>
        <v>0</v>
      </c>
      <c r="AP878" t="str">
        <f>IF(Tabela4[[#This Row],[Designação]]=AQ878,"SIM","NÃO")</f>
        <v>SIM</v>
      </c>
      <c r="AQ878" s="38">
        <v>1019025</v>
      </c>
      <c r="AR878">
        <v>115</v>
      </c>
      <c r="AS878">
        <v>117</v>
      </c>
      <c r="AT878">
        <v>121</v>
      </c>
      <c r="AU878">
        <v>110</v>
      </c>
      <c r="AV878">
        <v>139</v>
      </c>
      <c r="AW878">
        <v>106</v>
      </c>
      <c r="BD878">
        <v>708</v>
      </c>
      <c r="BF878" t="str">
        <f t="shared" si="435"/>
        <v>sim</v>
      </c>
      <c r="BG878" s="38">
        <v>1019025</v>
      </c>
      <c r="BH878">
        <v>4</v>
      </c>
      <c r="BI878">
        <v>4</v>
      </c>
      <c r="BJ878">
        <v>4</v>
      </c>
      <c r="BK878">
        <v>3</v>
      </c>
      <c r="BL878">
        <v>4</v>
      </c>
      <c r="BM878">
        <v>3</v>
      </c>
      <c r="BT878">
        <v>22</v>
      </c>
    </row>
    <row r="879" spans="2:72" x14ac:dyDescent="0.25">
      <c r="B879" s="22">
        <v>10</v>
      </c>
      <c r="C879" s="23">
        <v>1019026</v>
      </c>
      <c r="D879" s="24" t="s">
        <v>912</v>
      </c>
      <c r="E879" s="25">
        <f t="shared" si="405"/>
        <v>92</v>
      </c>
      <c r="F879" s="25">
        <f>Tabela4[[#This Row],[1º ano  LP]]</f>
        <v>92</v>
      </c>
      <c r="G879" s="27">
        <f t="shared" si="406"/>
        <v>6</v>
      </c>
      <c r="H879" s="27">
        <f>Tabela4[[#This Row],[1º ano - APLICADOR LP]]</f>
        <v>6</v>
      </c>
      <c r="I879" s="25">
        <f t="shared" si="407"/>
        <v>153</v>
      </c>
      <c r="J879" s="25">
        <f t="shared" si="408"/>
        <v>153</v>
      </c>
      <c r="K879" s="27">
        <f t="shared" si="409"/>
        <v>8</v>
      </c>
      <c r="L879" s="27">
        <f t="shared" si="410"/>
        <v>8</v>
      </c>
      <c r="M879" s="25">
        <f t="shared" si="411"/>
        <v>171</v>
      </c>
      <c r="N879" s="25">
        <f t="shared" si="412"/>
        <v>171</v>
      </c>
      <c r="O879" s="27">
        <f t="shared" si="413"/>
        <v>10</v>
      </c>
      <c r="P879" s="27">
        <f t="shared" si="414"/>
        <v>10</v>
      </c>
      <c r="Q879" s="25">
        <f t="shared" si="415"/>
        <v>142</v>
      </c>
      <c r="R879" s="25">
        <f t="shared" si="416"/>
        <v>142</v>
      </c>
      <c r="S879" s="25">
        <f t="shared" si="417"/>
        <v>141</v>
      </c>
      <c r="T879" s="25">
        <f t="shared" si="418"/>
        <v>141</v>
      </c>
      <c r="U879" s="25">
        <f t="shared" si="419"/>
        <v>118</v>
      </c>
      <c r="V879" s="25">
        <f t="shared" si="420"/>
        <v>118</v>
      </c>
      <c r="W879" s="25">
        <f t="shared" si="421"/>
        <v>0</v>
      </c>
      <c r="X879" s="25">
        <f t="shared" si="422"/>
        <v>0</v>
      </c>
      <c r="Y879" s="25">
        <f t="shared" si="423"/>
        <v>0</v>
      </c>
      <c r="Z879" s="25">
        <f t="shared" si="424"/>
        <v>0</v>
      </c>
      <c r="AA879" s="25">
        <f t="shared" si="425"/>
        <v>0</v>
      </c>
      <c r="AB879" s="25">
        <f t="shared" si="426"/>
        <v>0</v>
      </c>
      <c r="AC879" s="25">
        <f t="shared" si="427"/>
        <v>0</v>
      </c>
      <c r="AD879" s="25">
        <f t="shared" si="428"/>
        <v>0</v>
      </c>
      <c r="AE879" s="25">
        <f t="shared" si="429"/>
        <v>0</v>
      </c>
      <c r="AF879" s="27">
        <f t="shared" si="430"/>
        <v>0</v>
      </c>
      <c r="AG879" s="27">
        <f t="shared" si="431"/>
        <v>0</v>
      </c>
      <c r="AH879" s="27">
        <f t="shared" si="432"/>
        <v>0</v>
      </c>
      <c r="AI879" s="27">
        <f t="shared" si="433"/>
        <v>0</v>
      </c>
      <c r="AJ879" s="27">
        <f t="shared" si="434"/>
        <v>0</v>
      </c>
      <c r="AK879" s="26">
        <f>SUM(Tabela4[[#This Row],[1º ano  LP]:[Questionário Contextual Estudante]])</f>
        <v>1682</v>
      </c>
      <c r="AM879">
        <f>IFERROR(IF(VLOOKUP(Tabela4[[#This Row],[Designação]],BW:BX,2,0)="SIM",SUM(AR879:AU879)+(4*(SUM(BH879:BK879))),0),0)</f>
        <v>0</v>
      </c>
      <c r="AN879">
        <f>IFERROR(IF(VLOOKUP(Tabela4[[#This Row],[Designação]],BW:BX,2,0)="SIM",SUM(AV879:BC879)+(4*(SUM(BL879:BS879))),0),0)</f>
        <v>0</v>
      </c>
      <c r="AO879">
        <f>IFERROR(VLOOKUP(Tabela4[[#This Row],[Designação]],BW:BX,2,0),0)</f>
        <v>0</v>
      </c>
      <c r="AP879" t="str">
        <f>IF(Tabela4[[#This Row],[Designação]]=AQ879,"SIM","NÃO")</f>
        <v>SIM</v>
      </c>
      <c r="AQ879" s="38">
        <v>1019026</v>
      </c>
      <c r="AR879">
        <v>80</v>
      </c>
      <c r="AS879">
        <v>137</v>
      </c>
      <c r="AT879">
        <v>151</v>
      </c>
      <c r="AU879">
        <v>126</v>
      </c>
      <c r="AV879">
        <v>125</v>
      </c>
      <c r="AW879">
        <v>106</v>
      </c>
      <c r="BD879">
        <v>725</v>
      </c>
      <c r="BF879" t="str">
        <f t="shared" si="435"/>
        <v>sim</v>
      </c>
      <c r="BG879" s="38">
        <v>1019026</v>
      </c>
      <c r="BH879">
        <v>3</v>
      </c>
      <c r="BI879">
        <v>4</v>
      </c>
      <c r="BJ879">
        <v>5</v>
      </c>
      <c r="BK879">
        <v>4</v>
      </c>
      <c r="BL879">
        <v>4</v>
      </c>
      <c r="BM879">
        <v>3</v>
      </c>
      <c r="BT879">
        <v>23</v>
      </c>
    </row>
    <row r="880" spans="2:72" x14ac:dyDescent="0.25">
      <c r="B880" s="22">
        <v>10</v>
      </c>
      <c r="C880" s="23">
        <v>1019027</v>
      </c>
      <c r="D880" s="24" t="s">
        <v>913</v>
      </c>
      <c r="E880" s="25">
        <f t="shared" si="405"/>
        <v>161</v>
      </c>
      <c r="F880" s="25">
        <f>Tabela4[[#This Row],[1º ano  LP]]</f>
        <v>161</v>
      </c>
      <c r="G880" s="27">
        <f t="shared" si="406"/>
        <v>10</v>
      </c>
      <c r="H880" s="27">
        <f>Tabela4[[#This Row],[1º ano - APLICADOR LP]]</f>
        <v>10</v>
      </c>
      <c r="I880" s="25">
        <f t="shared" si="407"/>
        <v>144</v>
      </c>
      <c r="J880" s="25">
        <f t="shared" si="408"/>
        <v>144</v>
      </c>
      <c r="K880" s="27">
        <f t="shared" si="409"/>
        <v>8</v>
      </c>
      <c r="L880" s="27">
        <f t="shared" si="410"/>
        <v>8</v>
      </c>
      <c r="M880" s="25">
        <f t="shared" si="411"/>
        <v>78</v>
      </c>
      <c r="N880" s="25">
        <f t="shared" si="412"/>
        <v>78</v>
      </c>
      <c r="O880" s="27">
        <f t="shared" si="413"/>
        <v>4</v>
      </c>
      <c r="P880" s="27">
        <f t="shared" si="414"/>
        <v>4</v>
      </c>
      <c r="Q880" s="25">
        <f t="shared" si="415"/>
        <v>193</v>
      </c>
      <c r="R880" s="25">
        <f t="shared" si="416"/>
        <v>193</v>
      </c>
      <c r="S880" s="25">
        <f t="shared" si="417"/>
        <v>152</v>
      </c>
      <c r="T880" s="25">
        <f t="shared" si="418"/>
        <v>152</v>
      </c>
      <c r="U880" s="25">
        <f t="shared" si="419"/>
        <v>188</v>
      </c>
      <c r="V880" s="25">
        <f t="shared" si="420"/>
        <v>188</v>
      </c>
      <c r="W880" s="25">
        <f t="shared" si="421"/>
        <v>0</v>
      </c>
      <c r="X880" s="25">
        <f t="shared" si="422"/>
        <v>0</v>
      </c>
      <c r="Y880" s="25">
        <f t="shared" si="423"/>
        <v>0</v>
      </c>
      <c r="Z880" s="25">
        <f t="shared" si="424"/>
        <v>0</v>
      </c>
      <c r="AA880" s="25">
        <f t="shared" si="425"/>
        <v>0</v>
      </c>
      <c r="AB880" s="25">
        <f t="shared" si="426"/>
        <v>0</v>
      </c>
      <c r="AC880" s="25">
        <f t="shared" si="427"/>
        <v>0</v>
      </c>
      <c r="AD880" s="25">
        <f t="shared" si="428"/>
        <v>0</v>
      </c>
      <c r="AE880" s="25">
        <f t="shared" si="429"/>
        <v>0</v>
      </c>
      <c r="AF880" s="27">
        <f t="shared" si="430"/>
        <v>0</v>
      </c>
      <c r="AG880" s="27">
        <f t="shared" si="431"/>
        <v>0</v>
      </c>
      <c r="AH880" s="27">
        <f t="shared" si="432"/>
        <v>0</v>
      </c>
      <c r="AI880" s="27">
        <f t="shared" si="433"/>
        <v>0</v>
      </c>
      <c r="AJ880" s="27">
        <f t="shared" si="434"/>
        <v>0</v>
      </c>
      <c r="AK880" s="26">
        <f>SUM(Tabela4[[#This Row],[1º ano  LP]:[Questionário Contextual Estudante]])</f>
        <v>1876</v>
      </c>
      <c r="AM880">
        <f>IFERROR(IF(VLOOKUP(Tabela4[[#This Row],[Designação]],BW:BX,2,0)="SIM",SUM(AR880:AU880)+(4*(SUM(BH880:BK880))),0),0)</f>
        <v>0</v>
      </c>
      <c r="AN880">
        <f>IFERROR(IF(VLOOKUP(Tabela4[[#This Row],[Designação]],BW:BX,2,0)="SIM",SUM(AV880:BC880)+(4*(SUM(BL880:BS880))),0),0)</f>
        <v>0</v>
      </c>
      <c r="AO880">
        <f>IFERROR(VLOOKUP(Tabela4[[#This Row],[Designação]],BW:BX,2,0),0)</f>
        <v>0</v>
      </c>
      <c r="AP880" t="str">
        <f>IF(Tabela4[[#This Row],[Designação]]=AQ880,"SIM","NÃO")</f>
        <v>SIM</v>
      </c>
      <c r="AQ880" s="38">
        <v>1019027</v>
      </c>
      <c r="AR880">
        <v>141</v>
      </c>
      <c r="AS880">
        <v>128</v>
      </c>
      <c r="AT880">
        <v>70</v>
      </c>
      <c r="AU880">
        <v>173</v>
      </c>
      <c r="AV880">
        <v>136</v>
      </c>
      <c r="AW880">
        <v>168</v>
      </c>
      <c r="BD880">
        <v>816</v>
      </c>
      <c r="BF880" t="str">
        <f t="shared" si="435"/>
        <v>sim</v>
      </c>
      <c r="BG880" s="38">
        <v>1019027</v>
      </c>
      <c r="BH880">
        <v>5</v>
      </c>
      <c r="BI880">
        <v>4</v>
      </c>
      <c r="BJ880">
        <v>2</v>
      </c>
      <c r="BK880">
        <v>5</v>
      </c>
      <c r="BL880">
        <v>4</v>
      </c>
      <c r="BM880">
        <v>5</v>
      </c>
      <c r="BT880">
        <v>25</v>
      </c>
    </row>
    <row r="881" spans="2:72" x14ac:dyDescent="0.25">
      <c r="B881" s="22">
        <v>10</v>
      </c>
      <c r="C881" s="23">
        <v>1019030</v>
      </c>
      <c r="D881" s="24" t="s">
        <v>914</v>
      </c>
      <c r="E881" s="25">
        <f t="shared" si="405"/>
        <v>60</v>
      </c>
      <c r="F881" s="25">
        <f>Tabela4[[#This Row],[1º ano  LP]]</f>
        <v>60</v>
      </c>
      <c r="G881" s="27">
        <f t="shared" si="406"/>
        <v>4</v>
      </c>
      <c r="H881" s="27">
        <f>Tabela4[[#This Row],[1º ano - APLICADOR LP]]</f>
        <v>4</v>
      </c>
      <c r="I881" s="25">
        <f t="shared" si="407"/>
        <v>91</v>
      </c>
      <c r="J881" s="25">
        <f t="shared" si="408"/>
        <v>91</v>
      </c>
      <c r="K881" s="27">
        <f t="shared" si="409"/>
        <v>6</v>
      </c>
      <c r="L881" s="27">
        <f t="shared" si="410"/>
        <v>6</v>
      </c>
      <c r="M881" s="25">
        <f t="shared" si="411"/>
        <v>128</v>
      </c>
      <c r="N881" s="25">
        <f t="shared" si="412"/>
        <v>128</v>
      </c>
      <c r="O881" s="27">
        <f t="shared" si="413"/>
        <v>8</v>
      </c>
      <c r="P881" s="27">
        <f t="shared" si="414"/>
        <v>8</v>
      </c>
      <c r="Q881" s="25">
        <f t="shared" si="415"/>
        <v>72</v>
      </c>
      <c r="R881" s="25">
        <f t="shared" si="416"/>
        <v>72</v>
      </c>
      <c r="S881" s="25">
        <f t="shared" si="417"/>
        <v>67</v>
      </c>
      <c r="T881" s="25">
        <f t="shared" si="418"/>
        <v>67</v>
      </c>
      <c r="U881" s="25">
        <f t="shared" si="419"/>
        <v>25</v>
      </c>
      <c r="V881" s="25">
        <f t="shared" si="420"/>
        <v>25</v>
      </c>
      <c r="W881" s="25">
        <f t="shared" si="421"/>
        <v>0</v>
      </c>
      <c r="X881" s="25">
        <f t="shared" si="422"/>
        <v>0</v>
      </c>
      <c r="Y881" s="25">
        <f t="shared" si="423"/>
        <v>0</v>
      </c>
      <c r="Z881" s="25">
        <f t="shared" si="424"/>
        <v>0</v>
      </c>
      <c r="AA881" s="25">
        <f t="shared" si="425"/>
        <v>0</v>
      </c>
      <c r="AB881" s="25">
        <f t="shared" si="426"/>
        <v>0</v>
      </c>
      <c r="AC881" s="25">
        <f t="shared" si="427"/>
        <v>0</v>
      </c>
      <c r="AD881" s="25">
        <f t="shared" si="428"/>
        <v>0</v>
      </c>
      <c r="AE881" s="25">
        <f t="shared" si="429"/>
        <v>0</v>
      </c>
      <c r="AF881" s="27">
        <f t="shared" si="430"/>
        <v>0</v>
      </c>
      <c r="AG881" s="27">
        <f t="shared" si="431"/>
        <v>0</v>
      </c>
      <c r="AH881" s="27">
        <f t="shared" si="432"/>
        <v>0</v>
      </c>
      <c r="AI881" s="27">
        <f t="shared" si="433"/>
        <v>0</v>
      </c>
      <c r="AJ881" s="27">
        <f t="shared" si="434"/>
        <v>0</v>
      </c>
      <c r="AK881" s="26">
        <f>SUM(Tabela4[[#This Row],[1º ano  LP]:[Questionário Contextual Estudante]])</f>
        <v>922</v>
      </c>
      <c r="AM881">
        <f>IFERROR(IF(VLOOKUP(Tabela4[[#This Row],[Designação]],BW:BX,2,0)="SIM",SUM(AR881:AU881)+(4*(SUM(BH881:BK881))),0),0)</f>
        <v>0</v>
      </c>
      <c r="AN881">
        <f>IFERROR(IF(VLOOKUP(Tabela4[[#This Row],[Designação]],BW:BX,2,0)="SIM",SUM(AV881:BC881)+(4*(SUM(BL881:BS881))),0),0)</f>
        <v>0</v>
      </c>
      <c r="AO881">
        <f>IFERROR(VLOOKUP(Tabela4[[#This Row],[Designação]],BW:BX,2,0),0)</f>
        <v>0</v>
      </c>
      <c r="AP881" t="str">
        <f>IF(Tabela4[[#This Row],[Designação]]=AQ881,"SIM","NÃO")</f>
        <v>SIM</v>
      </c>
      <c r="AQ881" s="38">
        <v>1019030</v>
      </c>
      <c r="AR881">
        <v>52</v>
      </c>
      <c r="AS881">
        <v>79</v>
      </c>
      <c r="AT881">
        <v>112</v>
      </c>
      <c r="AU881">
        <v>64</v>
      </c>
      <c r="AV881">
        <v>59</v>
      </c>
      <c r="AW881">
        <v>21</v>
      </c>
      <c r="BD881">
        <v>387</v>
      </c>
      <c r="BF881" t="str">
        <f t="shared" si="435"/>
        <v>sim</v>
      </c>
      <c r="BG881" s="38">
        <v>1019030</v>
      </c>
      <c r="BH881">
        <v>2</v>
      </c>
      <c r="BI881">
        <v>3</v>
      </c>
      <c r="BJ881">
        <v>4</v>
      </c>
      <c r="BK881">
        <v>2</v>
      </c>
      <c r="BL881">
        <v>2</v>
      </c>
      <c r="BM881">
        <v>1</v>
      </c>
      <c r="BT881">
        <v>14</v>
      </c>
    </row>
    <row r="882" spans="2:72" x14ac:dyDescent="0.25">
      <c r="B882" s="22">
        <v>10</v>
      </c>
      <c r="C882" s="23">
        <v>1019031</v>
      </c>
      <c r="D882" s="24" t="s">
        <v>915</v>
      </c>
      <c r="E882" s="25">
        <f t="shared" si="405"/>
        <v>0</v>
      </c>
      <c r="F882" s="25">
        <f>Tabela4[[#This Row],[1º ano  LP]]</f>
        <v>0</v>
      </c>
      <c r="G882" s="27">
        <f t="shared" si="406"/>
        <v>0</v>
      </c>
      <c r="H882" s="27">
        <f>Tabela4[[#This Row],[1º ano - APLICADOR LP]]</f>
        <v>0</v>
      </c>
      <c r="I882" s="25">
        <f t="shared" si="407"/>
        <v>0</v>
      </c>
      <c r="J882" s="25">
        <f t="shared" si="408"/>
        <v>0</v>
      </c>
      <c r="K882" s="27">
        <f t="shared" si="409"/>
        <v>0</v>
      </c>
      <c r="L882" s="27">
        <f t="shared" si="410"/>
        <v>0</v>
      </c>
      <c r="M882" s="25">
        <f t="shared" si="411"/>
        <v>0</v>
      </c>
      <c r="N882" s="25">
        <f t="shared" si="412"/>
        <v>0</v>
      </c>
      <c r="O882" s="27">
        <f t="shared" si="413"/>
        <v>0</v>
      </c>
      <c r="P882" s="27">
        <f t="shared" si="414"/>
        <v>0</v>
      </c>
      <c r="Q882" s="25">
        <f t="shared" si="415"/>
        <v>0</v>
      </c>
      <c r="R882" s="25">
        <f t="shared" si="416"/>
        <v>0</v>
      </c>
      <c r="S882" s="25">
        <f t="shared" si="417"/>
        <v>0</v>
      </c>
      <c r="T882" s="25">
        <f t="shared" si="418"/>
        <v>0</v>
      </c>
      <c r="U882" s="25">
        <f t="shared" si="419"/>
        <v>339</v>
      </c>
      <c r="V882" s="25">
        <f t="shared" si="420"/>
        <v>339</v>
      </c>
      <c r="W882" s="25">
        <f t="shared" si="421"/>
        <v>324</v>
      </c>
      <c r="X882" s="25">
        <f t="shared" si="422"/>
        <v>324</v>
      </c>
      <c r="Y882" s="25">
        <f t="shared" si="423"/>
        <v>265</v>
      </c>
      <c r="Z882" s="25">
        <f t="shared" si="424"/>
        <v>265</v>
      </c>
      <c r="AA882" s="25">
        <f t="shared" si="425"/>
        <v>274</v>
      </c>
      <c r="AB882" s="25">
        <f t="shared" si="426"/>
        <v>274</v>
      </c>
      <c r="AC882" s="25">
        <f t="shared" si="427"/>
        <v>0</v>
      </c>
      <c r="AD882" s="25">
        <f t="shared" si="428"/>
        <v>0</v>
      </c>
      <c r="AE882" s="25">
        <f t="shared" si="429"/>
        <v>0</v>
      </c>
      <c r="AF882" s="27">
        <f t="shared" si="430"/>
        <v>0</v>
      </c>
      <c r="AG882" s="27">
        <f t="shared" si="431"/>
        <v>0</v>
      </c>
      <c r="AH882" s="27">
        <f t="shared" si="432"/>
        <v>0</v>
      </c>
      <c r="AI882" s="27">
        <f t="shared" si="433"/>
        <v>0</v>
      </c>
      <c r="AJ882" s="27">
        <f t="shared" si="434"/>
        <v>0</v>
      </c>
      <c r="AK882" s="26">
        <f>SUM(Tabela4[[#This Row],[1º ano  LP]:[Questionário Contextual Estudante]])</f>
        <v>2404</v>
      </c>
      <c r="AM882">
        <f>IFERROR(IF(VLOOKUP(Tabela4[[#This Row],[Designação]],BW:BX,2,0)="SIM",SUM(AR882:AU882)+(4*(SUM(BH882:BK882))),0),0)</f>
        <v>0</v>
      </c>
      <c r="AN882">
        <f>IFERROR(IF(VLOOKUP(Tabela4[[#This Row],[Designação]],BW:BX,2,0)="SIM",SUM(AV882:BC882)+(4*(SUM(BL882:BS882))),0),0)</f>
        <v>0</v>
      </c>
      <c r="AO882">
        <f>IFERROR(VLOOKUP(Tabela4[[#This Row],[Designação]],BW:BX,2,0),0)</f>
        <v>0</v>
      </c>
      <c r="AP882" t="str">
        <f>IF(Tabela4[[#This Row],[Designação]]=AQ882,"SIM","NÃO")</f>
        <v>SIM</v>
      </c>
      <c r="AQ882" s="38">
        <v>1019031</v>
      </c>
      <c r="AW882">
        <v>303</v>
      </c>
      <c r="AX882">
        <v>296</v>
      </c>
      <c r="AY882">
        <v>241</v>
      </c>
      <c r="AZ882">
        <v>250</v>
      </c>
      <c r="BD882">
        <v>1090</v>
      </c>
      <c r="BF882" t="str">
        <f t="shared" si="435"/>
        <v>sim</v>
      </c>
      <c r="BG882" s="38">
        <v>1019031</v>
      </c>
      <c r="BM882">
        <v>9</v>
      </c>
      <c r="BN882">
        <v>7</v>
      </c>
      <c r="BO882">
        <v>6</v>
      </c>
      <c r="BP882">
        <v>6</v>
      </c>
      <c r="BT882">
        <v>28</v>
      </c>
    </row>
    <row r="883" spans="2:72" x14ac:dyDescent="0.25">
      <c r="B883" s="22">
        <v>10</v>
      </c>
      <c r="C883" s="23">
        <v>1019032</v>
      </c>
      <c r="D883" s="24" t="s">
        <v>916</v>
      </c>
      <c r="E883" s="25">
        <f t="shared" si="405"/>
        <v>152</v>
      </c>
      <c r="F883" s="25">
        <f>Tabela4[[#This Row],[1º ano  LP]]</f>
        <v>152</v>
      </c>
      <c r="G883" s="27">
        <f t="shared" si="406"/>
        <v>10</v>
      </c>
      <c r="H883" s="27">
        <f>Tabela4[[#This Row],[1º ano - APLICADOR LP]]</f>
        <v>10</v>
      </c>
      <c r="I883" s="25">
        <f t="shared" si="407"/>
        <v>143</v>
      </c>
      <c r="J883" s="25">
        <f t="shared" si="408"/>
        <v>143</v>
      </c>
      <c r="K883" s="27">
        <f t="shared" si="409"/>
        <v>8</v>
      </c>
      <c r="L883" s="27">
        <f t="shared" si="410"/>
        <v>8</v>
      </c>
      <c r="M883" s="25">
        <f t="shared" si="411"/>
        <v>147</v>
      </c>
      <c r="N883" s="25">
        <f t="shared" si="412"/>
        <v>147</v>
      </c>
      <c r="O883" s="27">
        <f t="shared" si="413"/>
        <v>8</v>
      </c>
      <c r="P883" s="27">
        <f t="shared" si="414"/>
        <v>8</v>
      </c>
      <c r="Q883" s="25">
        <f t="shared" si="415"/>
        <v>201</v>
      </c>
      <c r="R883" s="25">
        <f t="shared" si="416"/>
        <v>201</v>
      </c>
      <c r="S883" s="25">
        <f t="shared" si="417"/>
        <v>156</v>
      </c>
      <c r="T883" s="25">
        <f t="shared" si="418"/>
        <v>156</v>
      </c>
      <c r="U883" s="25">
        <f t="shared" si="419"/>
        <v>32</v>
      </c>
      <c r="V883" s="25">
        <f t="shared" si="420"/>
        <v>32</v>
      </c>
      <c r="W883" s="25">
        <f t="shared" si="421"/>
        <v>0</v>
      </c>
      <c r="X883" s="25">
        <f t="shared" si="422"/>
        <v>0</v>
      </c>
      <c r="Y883" s="25">
        <f t="shared" si="423"/>
        <v>0</v>
      </c>
      <c r="Z883" s="25">
        <f t="shared" si="424"/>
        <v>0</v>
      </c>
      <c r="AA883" s="25">
        <f t="shared" si="425"/>
        <v>0</v>
      </c>
      <c r="AB883" s="25">
        <f t="shared" si="426"/>
        <v>0</v>
      </c>
      <c r="AC883" s="25">
        <f t="shared" si="427"/>
        <v>0</v>
      </c>
      <c r="AD883" s="25">
        <f t="shared" si="428"/>
        <v>0</v>
      </c>
      <c r="AE883" s="25">
        <f t="shared" si="429"/>
        <v>0</v>
      </c>
      <c r="AF883" s="27">
        <f t="shared" si="430"/>
        <v>0</v>
      </c>
      <c r="AG883" s="27">
        <f t="shared" si="431"/>
        <v>0</v>
      </c>
      <c r="AH883" s="27">
        <f t="shared" si="432"/>
        <v>0</v>
      </c>
      <c r="AI883" s="27">
        <f t="shared" si="433"/>
        <v>643</v>
      </c>
      <c r="AJ883" s="27">
        <f t="shared" si="434"/>
        <v>188</v>
      </c>
      <c r="AK883" s="26">
        <f>SUM(Tabela4[[#This Row],[1º ano  LP]:[Questionário Contextual Estudante]])</f>
        <v>2545</v>
      </c>
      <c r="AM883">
        <f>IFERROR(IF(VLOOKUP(Tabela4[[#This Row],[Designação]],BW:BX,2,0)="SIM",SUM(AR883:AU883)+(4*(SUM(BH883:BK883))),0),0)</f>
        <v>643</v>
      </c>
      <c r="AN883">
        <f>IFERROR(IF(VLOOKUP(Tabela4[[#This Row],[Designação]],BW:BX,2,0)="SIM",SUM(AV883:BC883)+(4*(SUM(BL883:BS883))),0),0)</f>
        <v>188</v>
      </c>
      <c r="AO883" t="str">
        <f>IFERROR(VLOOKUP(Tabela4[[#This Row],[Designação]],BW:BX,2,0),0)</f>
        <v>SIM</v>
      </c>
      <c r="AP883" t="str">
        <f>IF(Tabela4[[#This Row],[Designação]]=AQ883,"SIM","NÃO")</f>
        <v>SIM</v>
      </c>
      <c r="AQ883" s="38">
        <v>1019032</v>
      </c>
      <c r="AR883">
        <v>132</v>
      </c>
      <c r="AS883">
        <v>127</v>
      </c>
      <c r="AT883">
        <v>131</v>
      </c>
      <c r="AU883">
        <v>181</v>
      </c>
      <c r="AV883">
        <v>140</v>
      </c>
      <c r="AW883">
        <v>28</v>
      </c>
      <c r="BD883">
        <v>739</v>
      </c>
      <c r="BF883" t="str">
        <f t="shared" si="435"/>
        <v>sim</v>
      </c>
      <c r="BG883" s="38">
        <v>1019032</v>
      </c>
      <c r="BH883">
        <v>5</v>
      </c>
      <c r="BI883">
        <v>4</v>
      </c>
      <c r="BJ883">
        <v>4</v>
      </c>
      <c r="BK883">
        <v>5</v>
      </c>
      <c r="BL883">
        <v>4</v>
      </c>
      <c r="BM883">
        <v>1</v>
      </c>
      <c r="BT883">
        <v>23</v>
      </c>
    </row>
    <row r="884" spans="2:72" x14ac:dyDescent="0.25">
      <c r="B884" s="22">
        <v>10</v>
      </c>
      <c r="C884" s="23">
        <v>1019033</v>
      </c>
      <c r="D884" s="24" t="s">
        <v>917</v>
      </c>
      <c r="E884" s="25">
        <f t="shared" si="405"/>
        <v>66</v>
      </c>
      <c r="F884" s="25">
        <f>Tabela4[[#This Row],[1º ano  LP]]</f>
        <v>66</v>
      </c>
      <c r="G884" s="27">
        <f t="shared" si="406"/>
        <v>4</v>
      </c>
      <c r="H884" s="27">
        <f>Tabela4[[#This Row],[1º ano - APLICADOR LP]]</f>
        <v>4</v>
      </c>
      <c r="I884" s="25">
        <f t="shared" si="407"/>
        <v>67</v>
      </c>
      <c r="J884" s="25">
        <f t="shared" si="408"/>
        <v>67</v>
      </c>
      <c r="K884" s="27">
        <f t="shared" si="409"/>
        <v>4</v>
      </c>
      <c r="L884" s="27">
        <f t="shared" si="410"/>
        <v>4</v>
      </c>
      <c r="M884" s="25">
        <f t="shared" si="411"/>
        <v>100</v>
      </c>
      <c r="N884" s="25">
        <f t="shared" si="412"/>
        <v>100</v>
      </c>
      <c r="O884" s="27">
        <f t="shared" si="413"/>
        <v>6</v>
      </c>
      <c r="P884" s="27">
        <f t="shared" si="414"/>
        <v>6</v>
      </c>
      <c r="Q884" s="25">
        <f t="shared" si="415"/>
        <v>77</v>
      </c>
      <c r="R884" s="25">
        <f t="shared" si="416"/>
        <v>77</v>
      </c>
      <c r="S884" s="25">
        <f t="shared" si="417"/>
        <v>68</v>
      </c>
      <c r="T884" s="25">
        <f t="shared" si="418"/>
        <v>68</v>
      </c>
      <c r="U884" s="25">
        <f t="shared" si="419"/>
        <v>0</v>
      </c>
      <c r="V884" s="25">
        <f t="shared" si="420"/>
        <v>0</v>
      </c>
      <c r="W884" s="25">
        <f t="shared" si="421"/>
        <v>0</v>
      </c>
      <c r="X884" s="25">
        <f t="shared" si="422"/>
        <v>0</v>
      </c>
      <c r="Y884" s="25">
        <f t="shared" si="423"/>
        <v>0</v>
      </c>
      <c r="Z884" s="25">
        <f t="shared" si="424"/>
        <v>0</v>
      </c>
      <c r="AA884" s="25">
        <f t="shared" si="425"/>
        <v>0</v>
      </c>
      <c r="AB884" s="25">
        <f t="shared" si="426"/>
        <v>0</v>
      </c>
      <c r="AC884" s="25">
        <f t="shared" si="427"/>
        <v>0</v>
      </c>
      <c r="AD884" s="25">
        <f t="shared" si="428"/>
        <v>0</v>
      </c>
      <c r="AE884" s="25">
        <f t="shared" si="429"/>
        <v>0</v>
      </c>
      <c r="AF884" s="27">
        <f t="shared" si="430"/>
        <v>0</v>
      </c>
      <c r="AG884" s="27">
        <f t="shared" si="431"/>
        <v>0</v>
      </c>
      <c r="AH884" s="27">
        <f t="shared" si="432"/>
        <v>0</v>
      </c>
      <c r="AI884" s="27">
        <f t="shared" si="433"/>
        <v>310</v>
      </c>
      <c r="AJ884" s="27">
        <f t="shared" si="434"/>
        <v>68</v>
      </c>
      <c r="AK884" s="26">
        <f>SUM(Tabela4[[#This Row],[1º ano  LP]:[Questionário Contextual Estudante]])</f>
        <v>1162</v>
      </c>
      <c r="AM884">
        <f>IFERROR(IF(VLOOKUP(Tabela4[[#This Row],[Designação]],BW:BX,2,0)="SIM",SUM(AR884:AU884)+(4*(SUM(BH884:BK884))),0),0)</f>
        <v>310</v>
      </c>
      <c r="AN884">
        <f>IFERROR(IF(VLOOKUP(Tabela4[[#This Row],[Designação]],BW:BX,2,0)="SIM",SUM(AV884:BC884)+(4*(SUM(BL884:BS884))),0),0)</f>
        <v>68</v>
      </c>
      <c r="AO884" t="str">
        <f>IFERROR(VLOOKUP(Tabela4[[#This Row],[Designação]],BW:BX,2,0),0)</f>
        <v>SIM</v>
      </c>
      <c r="AP884" t="str">
        <f>IF(Tabela4[[#This Row],[Designação]]=AQ884,"SIM","NÃO")</f>
        <v>SIM</v>
      </c>
      <c r="AQ884" s="38">
        <v>1019033</v>
      </c>
      <c r="AR884">
        <v>58</v>
      </c>
      <c r="AS884">
        <v>59</v>
      </c>
      <c r="AT884">
        <v>88</v>
      </c>
      <c r="AU884">
        <v>69</v>
      </c>
      <c r="AV884">
        <v>60</v>
      </c>
      <c r="BD884">
        <v>334</v>
      </c>
      <c r="BF884" t="str">
        <f t="shared" si="435"/>
        <v>sim</v>
      </c>
      <c r="BG884" s="38">
        <v>1019033</v>
      </c>
      <c r="BH884">
        <v>2</v>
      </c>
      <c r="BI884">
        <v>2</v>
      </c>
      <c r="BJ884">
        <v>3</v>
      </c>
      <c r="BK884">
        <v>2</v>
      </c>
      <c r="BL884">
        <v>2</v>
      </c>
      <c r="BT884">
        <v>11</v>
      </c>
    </row>
    <row r="885" spans="2:72" x14ac:dyDescent="0.25">
      <c r="B885" s="22">
        <v>10</v>
      </c>
      <c r="C885" s="23">
        <v>1019034</v>
      </c>
      <c r="D885" s="24" t="s">
        <v>918</v>
      </c>
      <c r="E885" s="25">
        <f t="shared" si="405"/>
        <v>25</v>
      </c>
      <c r="F885" s="25">
        <f>Tabela4[[#This Row],[1º ano  LP]]</f>
        <v>25</v>
      </c>
      <c r="G885" s="27">
        <f t="shared" si="406"/>
        <v>2</v>
      </c>
      <c r="H885" s="27">
        <f>Tabela4[[#This Row],[1º ano - APLICADOR LP]]</f>
        <v>2</v>
      </c>
      <c r="I885" s="25">
        <f t="shared" si="407"/>
        <v>62</v>
      </c>
      <c r="J885" s="25">
        <f t="shared" si="408"/>
        <v>62</v>
      </c>
      <c r="K885" s="27">
        <f t="shared" si="409"/>
        <v>4</v>
      </c>
      <c r="L885" s="27">
        <f t="shared" si="410"/>
        <v>4</v>
      </c>
      <c r="M885" s="25">
        <f t="shared" si="411"/>
        <v>68</v>
      </c>
      <c r="N885" s="25">
        <f t="shared" si="412"/>
        <v>68</v>
      </c>
      <c r="O885" s="27">
        <f t="shared" si="413"/>
        <v>4</v>
      </c>
      <c r="P885" s="27">
        <f t="shared" si="414"/>
        <v>4</v>
      </c>
      <c r="Q885" s="25">
        <f t="shared" si="415"/>
        <v>47</v>
      </c>
      <c r="R885" s="25">
        <f t="shared" si="416"/>
        <v>47</v>
      </c>
      <c r="S885" s="25">
        <f t="shared" si="417"/>
        <v>33</v>
      </c>
      <c r="T885" s="25">
        <f t="shared" si="418"/>
        <v>33</v>
      </c>
      <c r="U885" s="25">
        <f t="shared" si="419"/>
        <v>0</v>
      </c>
      <c r="V885" s="25">
        <f t="shared" si="420"/>
        <v>0</v>
      </c>
      <c r="W885" s="25">
        <f t="shared" si="421"/>
        <v>0</v>
      </c>
      <c r="X885" s="25">
        <f t="shared" si="422"/>
        <v>0</v>
      </c>
      <c r="Y885" s="25">
        <f t="shared" si="423"/>
        <v>0</v>
      </c>
      <c r="Z885" s="25">
        <f t="shared" si="424"/>
        <v>0</v>
      </c>
      <c r="AA885" s="25">
        <f t="shared" si="425"/>
        <v>0</v>
      </c>
      <c r="AB885" s="25">
        <f t="shared" si="426"/>
        <v>0</v>
      </c>
      <c r="AC885" s="25">
        <f t="shared" si="427"/>
        <v>0</v>
      </c>
      <c r="AD885" s="25">
        <f t="shared" si="428"/>
        <v>0</v>
      </c>
      <c r="AE885" s="25">
        <f t="shared" si="429"/>
        <v>0</v>
      </c>
      <c r="AF885" s="27">
        <f t="shared" si="430"/>
        <v>0</v>
      </c>
      <c r="AG885" s="27">
        <f t="shared" si="431"/>
        <v>0</v>
      </c>
      <c r="AH885" s="27">
        <f t="shared" si="432"/>
        <v>0</v>
      </c>
      <c r="AI885" s="27">
        <f t="shared" si="433"/>
        <v>0</v>
      </c>
      <c r="AJ885" s="27">
        <f t="shared" si="434"/>
        <v>0</v>
      </c>
      <c r="AK885" s="26">
        <f>SUM(Tabela4[[#This Row],[1º ano  LP]:[Questionário Contextual Estudante]])</f>
        <v>490</v>
      </c>
      <c r="AM885">
        <f>IFERROR(IF(VLOOKUP(Tabela4[[#This Row],[Designação]],BW:BX,2,0)="SIM",SUM(AR885:AU885)+(4*(SUM(BH885:BK885))),0),0)</f>
        <v>0</v>
      </c>
      <c r="AN885">
        <f>IFERROR(IF(VLOOKUP(Tabela4[[#This Row],[Designação]],BW:BX,2,0)="SIM",SUM(AV885:BC885)+(4*(SUM(BL885:BS885))),0),0)</f>
        <v>0</v>
      </c>
      <c r="AO885">
        <f>IFERROR(VLOOKUP(Tabela4[[#This Row],[Designação]],BW:BX,2,0),0)</f>
        <v>0</v>
      </c>
      <c r="AP885" t="str">
        <f>IF(Tabela4[[#This Row],[Designação]]=AQ885,"SIM","NÃO")</f>
        <v>SIM</v>
      </c>
      <c r="AQ885" s="38">
        <v>1019034</v>
      </c>
      <c r="AR885">
        <v>21</v>
      </c>
      <c r="AS885">
        <v>54</v>
      </c>
      <c r="AT885">
        <v>60</v>
      </c>
      <c r="AU885">
        <v>43</v>
      </c>
      <c r="AV885">
        <v>29</v>
      </c>
      <c r="BD885">
        <v>207</v>
      </c>
      <c r="BF885" t="str">
        <f t="shared" si="435"/>
        <v>sim</v>
      </c>
      <c r="BG885" s="38">
        <v>1019034</v>
      </c>
      <c r="BH885">
        <v>1</v>
      </c>
      <c r="BI885">
        <v>2</v>
      </c>
      <c r="BJ885">
        <v>2</v>
      </c>
      <c r="BK885">
        <v>1</v>
      </c>
      <c r="BL885">
        <v>1</v>
      </c>
      <c r="BT885">
        <v>7</v>
      </c>
    </row>
    <row r="886" spans="2:72" x14ac:dyDescent="0.25">
      <c r="B886" s="22">
        <v>10</v>
      </c>
      <c r="C886" s="23">
        <v>1019035</v>
      </c>
      <c r="D886" s="24" t="s">
        <v>919</v>
      </c>
      <c r="E886" s="25">
        <f t="shared" si="405"/>
        <v>0</v>
      </c>
      <c r="F886" s="25">
        <f>Tabela4[[#This Row],[1º ano  LP]]</f>
        <v>0</v>
      </c>
      <c r="G886" s="27">
        <f t="shared" si="406"/>
        <v>0</v>
      </c>
      <c r="H886" s="27">
        <f>Tabela4[[#This Row],[1º ano - APLICADOR LP]]</f>
        <v>0</v>
      </c>
      <c r="I886" s="25">
        <f t="shared" si="407"/>
        <v>0</v>
      </c>
      <c r="J886" s="25">
        <f t="shared" si="408"/>
        <v>0</v>
      </c>
      <c r="K886" s="27">
        <f t="shared" si="409"/>
        <v>0</v>
      </c>
      <c r="L886" s="27">
        <f t="shared" si="410"/>
        <v>0</v>
      </c>
      <c r="M886" s="25">
        <f t="shared" si="411"/>
        <v>0</v>
      </c>
      <c r="N886" s="25">
        <f t="shared" si="412"/>
        <v>0</v>
      </c>
      <c r="O886" s="27">
        <f t="shared" si="413"/>
        <v>0</v>
      </c>
      <c r="P886" s="27">
        <f t="shared" si="414"/>
        <v>0</v>
      </c>
      <c r="Q886" s="25">
        <f t="shared" si="415"/>
        <v>0</v>
      </c>
      <c r="R886" s="25">
        <f t="shared" si="416"/>
        <v>0</v>
      </c>
      <c r="S886" s="25">
        <f t="shared" si="417"/>
        <v>0</v>
      </c>
      <c r="T886" s="25">
        <f t="shared" si="418"/>
        <v>0</v>
      </c>
      <c r="U886" s="25">
        <f t="shared" si="419"/>
        <v>212</v>
      </c>
      <c r="V886" s="25">
        <f t="shared" si="420"/>
        <v>212</v>
      </c>
      <c r="W886" s="25">
        <f t="shared" si="421"/>
        <v>240</v>
      </c>
      <c r="X886" s="25">
        <f t="shared" si="422"/>
        <v>240</v>
      </c>
      <c r="Y886" s="25">
        <f t="shared" si="423"/>
        <v>259</v>
      </c>
      <c r="Z886" s="25">
        <f t="shared" si="424"/>
        <v>259</v>
      </c>
      <c r="AA886" s="25">
        <f t="shared" si="425"/>
        <v>208</v>
      </c>
      <c r="AB886" s="25">
        <f t="shared" si="426"/>
        <v>208</v>
      </c>
      <c r="AC886" s="25">
        <f t="shared" si="427"/>
        <v>0</v>
      </c>
      <c r="AD886" s="25">
        <f t="shared" si="428"/>
        <v>0</v>
      </c>
      <c r="AE886" s="25">
        <f t="shared" si="429"/>
        <v>48</v>
      </c>
      <c r="AF886" s="27">
        <f t="shared" si="430"/>
        <v>48</v>
      </c>
      <c r="AG886" s="27">
        <f t="shared" si="431"/>
        <v>0</v>
      </c>
      <c r="AH886" s="27">
        <f t="shared" si="432"/>
        <v>0</v>
      </c>
      <c r="AI886" s="27">
        <f t="shared" si="433"/>
        <v>0</v>
      </c>
      <c r="AJ886" s="27">
        <f t="shared" si="434"/>
        <v>0</v>
      </c>
      <c r="AK886" s="26">
        <f>SUM(Tabela4[[#This Row],[1º ano  LP]:[Questionário Contextual Estudante]])</f>
        <v>1934</v>
      </c>
      <c r="AM886">
        <f>IFERROR(IF(VLOOKUP(Tabela4[[#This Row],[Designação]],BW:BX,2,0)="SIM",SUM(AR886:AU886)+(4*(SUM(BH886:BK886))),0),0)</f>
        <v>0</v>
      </c>
      <c r="AN886">
        <f>IFERROR(IF(VLOOKUP(Tabela4[[#This Row],[Designação]],BW:BX,2,0)="SIM",SUM(AV886:BC886)+(4*(SUM(BL886:BS886))),0),0)</f>
        <v>0</v>
      </c>
      <c r="AO886">
        <f>IFERROR(VLOOKUP(Tabela4[[#This Row],[Designação]],BW:BX,2,0),0)</f>
        <v>0</v>
      </c>
      <c r="AP886" t="str">
        <f>IF(Tabela4[[#This Row],[Designação]]=AQ886,"SIM","NÃO")</f>
        <v>SIM</v>
      </c>
      <c r="AQ886" s="38">
        <v>1019035</v>
      </c>
      <c r="AW886">
        <v>192</v>
      </c>
      <c r="AX886">
        <v>216</v>
      </c>
      <c r="AY886">
        <v>235</v>
      </c>
      <c r="AZ886">
        <v>188</v>
      </c>
      <c r="BB886">
        <v>40</v>
      </c>
      <c r="BD886">
        <v>871</v>
      </c>
      <c r="BF886" t="str">
        <f t="shared" si="435"/>
        <v>sim</v>
      </c>
      <c r="BG886" s="38">
        <v>1019035</v>
      </c>
      <c r="BM886">
        <v>5</v>
      </c>
      <c r="BN886">
        <v>6</v>
      </c>
      <c r="BO886">
        <v>6</v>
      </c>
      <c r="BP886">
        <v>5</v>
      </c>
      <c r="BR886">
        <v>2</v>
      </c>
      <c r="BT886">
        <v>24</v>
      </c>
    </row>
    <row r="887" spans="2:72" x14ac:dyDescent="0.25">
      <c r="B887" s="22">
        <v>10</v>
      </c>
      <c r="C887" s="23">
        <v>1019036</v>
      </c>
      <c r="D887" s="24" t="s">
        <v>920</v>
      </c>
      <c r="E887" s="25">
        <f t="shared" si="405"/>
        <v>0</v>
      </c>
      <c r="F887" s="25">
        <f>Tabela4[[#This Row],[1º ano  LP]]</f>
        <v>0</v>
      </c>
      <c r="G887" s="27">
        <f t="shared" si="406"/>
        <v>0</v>
      </c>
      <c r="H887" s="27">
        <f>Tabela4[[#This Row],[1º ano - APLICADOR LP]]</f>
        <v>0</v>
      </c>
      <c r="I887" s="25">
        <f t="shared" si="407"/>
        <v>0</v>
      </c>
      <c r="J887" s="25">
        <f t="shared" si="408"/>
        <v>0</v>
      </c>
      <c r="K887" s="27">
        <f t="shared" si="409"/>
        <v>0</v>
      </c>
      <c r="L887" s="27">
        <f t="shared" si="410"/>
        <v>0</v>
      </c>
      <c r="M887" s="25">
        <f t="shared" si="411"/>
        <v>0</v>
      </c>
      <c r="N887" s="25">
        <f t="shared" si="412"/>
        <v>0</v>
      </c>
      <c r="O887" s="27">
        <f t="shared" si="413"/>
        <v>0</v>
      </c>
      <c r="P887" s="27">
        <f t="shared" si="414"/>
        <v>0</v>
      </c>
      <c r="Q887" s="25">
        <f t="shared" si="415"/>
        <v>0</v>
      </c>
      <c r="R887" s="25">
        <f t="shared" si="416"/>
        <v>0</v>
      </c>
      <c r="S887" s="25">
        <f t="shared" si="417"/>
        <v>0</v>
      </c>
      <c r="T887" s="25">
        <f t="shared" si="418"/>
        <v>0</v>
      </c>
      <c r="U887" s="25">
        <f t="shared" si="419"/>
        <v>157</v>
      </c>
      <c r="V887" s="25">
        <f t="shared" si="420"/>
        <v>157</v>
      </c>
      <c r="W887" s="25">
        <f t="shared" si="421"/>
        <v>132</v>
      </c>
      <c r="X887" s="25">
        <f t="shared" si="422"/>
        <v>132</v>
      </c>
      <c r="Y887" s="25">
        <f t="shared" si="423"/>
        <v>160</v>
      </c>
      <c r="Z887" s="25">
        <f t="shared" si="424"/>
        <v>160</v>
      </c>
      <c r="AA887" s="25">
        <f t="shared" si="425"/>
        <v>127</v>
      </c>
      <c r="AB887" s="25">
        <f t="shared" si="426"/>
        <v>127</v>
      </c>
      <c r="AC887" s="25">
        <f t="shared" si="427"/>
        <v>0</v>
      </c>
      <c r="AD887" s="25">
        <f t="shared" si="428"/>
        <v>0</v>
      </c>
      <c r="AE887" s="25">
        <f t="shared" si="429"/>
        <v>0</v>
      </c>
      <c r="AF887" s="27">
        <f t="shared" si="430"/>
        <v>0</v>
      </c>
      <c r="AG887" s="27">
        <f t="shared" si="431"/>
        <v>0</v>
      </c>
      <c r="AH887" s="27">
        <f t="shared" si="432"/>
        <v>0</v>
      </c>
      <c r="AI887" s="27">
        <f t="shared" si="433"/>
        <v>0</v>
      </c>
      <c r="AJ887" s="27">
        <f t="shared" si="434"/>
        <v>0</v>
      </c>
      <c r="AK887" s="26">
        <f>SUM(Tabela4[[#This Row],[1º ano  LP]:[Questionário Contextual Estudante]])</f>
        <v>1152</v>
      </c>
      <c r="AM887">
        <f>IFERROR(IF(VLOOKUP(Tabela4[[#This Row],[Designação]],BW:BX,2,0)="SIM",SUM(AR887:AU887)+(4*(SUM(BH887:BK887))),0),0)</f>
        <v>0</v>
      </c>
      <c r="AN887">
        <f>IFERROR(IF(VLOOKUP(Tabela4[[#This Row],[Designação]],BW:BX,2,0)="SIM",SUM(AV887:BC887)+(4*(SUM(BL887:BS887))),0),0)</f>
        <v>0</v>
      </c>
      <c r="AO887">
        <f>IFERROR(VLOOKUP(Tabela4[[#This Row],[Designação]],BW:BX,2,0),0)</f>
        <v>0</v>
      </c>
      <c r="AP887" t="str">
        <f>IF(Tabela4[[#This Row],[Designação]]=AQ887,"SIM","NÃO")</f>
        <v>SIM</v>
      </c>
      <c r="AQ887" s="38">
        <v>1019036</v>
      </c>
      <c r="AW887">
        <v>141</v>
      </c>
      <c r="AX887">
        <v>120</v>
      </c>
      <c r="AY887">
        <v>144</v>
      </c>
      <c r="AZ887">
        <v>115</v>
      </c>
      <c r="BD887">
        <v>520</v>
      </c>
      <c r="BF887" t="str">
        <f t="shared" si="435"/>
        <v>sim</v>
      </c>
      <c r="BG887" s="38">
        <v>1019036</v>
      </c>
      <c r="BM887">
        <v>4</v>
      </c>
      <c r="BN887">
        <v>3</v>
      </c>
      <c r="BO887">
        <v>4</v>
      </c>
      <c r="BP887">
        <v>3</v>
      </c>
      <c r="BT887">
        <v>14</v>
      </c>
    </row>
    <row r="888" spans="2:72" x14ac:dyDescent="0.25">
      <c r="B888" s="22">
        <v>10</v>
      </c>
      <c r="C888" s="23">
        <v>1019037</v>
      </c>
      <c r="D888" s="24" t="s">
        <v>921</v>
      </c>
      <c r="E888" s="25">
        <f t="shared" si="405"/>
        <v>0</v>
      </c>
      <c r="F888" s="25">
        <f>Tabela4[[#This Row],[1º ano  LP]]</f>
        <v>0</v>
      </c>
      <c r="G888" s="27">
        <f t="shared" si="406"/>
        <v>0</v>
      </c>
      <c r="H888" s="27">
        <f>Tabela4[[#This Row],[1º ano - APLICADOR LP]]</f>
        <v>0</v>
      </c>
      <c r="I888" s="25">
        <f t="shared" si="407"/>
        <v>0</v>
      </c>
      <c r="J888" s="25">
        <f t="shared" si="408"/>
        <v>0</v>
      </c>
      <c r="K888" s="27">
        <f t="shared" si="409"/>
        <v>0</v>
      </c>
      <c r="L888" s="27">
        <f t="shared" si="410"/>
        <v>0</v>
      </c>
      <c r="M888" s="25">
        <f t="shared" si="411"/>
        <v>0</v>
      </c>
      <c r="N888" s="25">
        <f t="shared" si="412"/>
        <v>0</v>
      </c>
      <c r="O888" s="27">
        <f t="shared" si="413"/>
        <v>0</v>
      </c>
      <c r="P888" s="27">
        <f t="shared" si="414"/>
        <v>0</v>
      </c>
      <c r="Q888" s="25">
        <f t="shared" si="415"/>
        <v>0</v>
      </c>
      <c r="R888" s="25">
        <f t="shared" si="416"/>
        <v>0</v>
      </c>
      <c r="S888" s="25">
        <f t="shared" si="417"/>
        <v>0</v>
      </c>
      <c r="T888" s="25">
        <f t="shared" si="418"/>
        <v>0</v>
      </c>
      <c r="U888" s="25">
        <f t="shared" si="419"/>
        <v>152</v>
      </c>
      <c r="V888" s="25">
        <f t="shared" si="420"/>
        <v>152</v>
      </c>
      <c r="W888" s="25">
        <f t="shared" si="421"/>
        <v>241</v>
      </c>
      <c r="X888" s="25">
        <f t="shared" si="422"/>
        <v>241</v>
      </c>
      <c r="Y888" s="25">
        <f t="shared" si="423"/>
        <v>252</v>
      </c>
      <c r="Z888" s="25">
        <f t="shared" si="424"/>
        <v>252</v>
      </c>
      <c r="AA888" s="25">
        <f t="shared" si="425"/>
        <v>240</v>
      </c>
      <c r="AB888" s="25">
        <f t="shared" si="426"/>
        <v>240</v>
      </c>
      <c r="AC888" s="25">
        <f t="shared" si="427"/>
        <v>28</v>
      </c>
      <c r="AD888" s="25">
        <f t="shared" si="428"/>
        <v>28</v>
      </c>
      <c r="AE888" s="25">
        <f t="shared" si="429"/>
        <v>34</v>
      </c>
      <c r="AF888" s="27">
        <f t="shared" si="430"/>
        <v>34</v>
      </c>
      <c r="AG888" s="27">
        <f t="shared" si="431"/>
        <v>0</v>
      </c>
      <c r="AH888" s="27">
        <f t="shared" si="432"/>
        <v>0</v>
      </c>
      <c r="AI888" s="27">
        <f t="shared" si="433"/>
        <v>0</v>
      </c>
      <c r="AJ888" s="27">
        <f t="shared" si="434"/>
        <v>947</v>
      </c>
      <c r="AK888" s="26">
        <f>SUM(Tabela4[[#This Row],[1º ano  LP]:[Questionário Contextual Estudante]])</f>
        <v>2841</v>
      </c>
      <c r="AM888">
        <f>IFERROR(IF(VLOOKUP(Tabela4[[#This Row],[Designação]],BW:BX,2,0)="SIM",SUM(AR888:AU888)+(4*(SUM(BH888:BK888))),0),0)</f>
        <v>0</v>
      </c>
      <c r="AN888">
        <f>IFERROR(IF(VLOOKUP(Tabela4[[#This Row],[Designação]],BW:BX,2,0)="SIM",SUM(AV888:BC888)+(4*(SUM(BL888:BS888))),0),0)</f>
        <v>947</v>
      </c>
      <c r="AO888" t="str">
        <f>IFERROR(VLOOKUP(Tabela4[[#This Row],[Designação]],BW:BX,2,0),0)</f>
        <v>SIM</v>
      </c>
      <c r="AP888" t="str">
        <f>IF(Tabela4[[#This Row],[Designação]]=AQ888,"SIM","NÃO")</f>
        <v>SIM</v>
      </c>
      <c r="AQ888" s="38">
        <v>1019037</v>
      </c>
      <c r="AW888">
        <v>136</v>
      </c>
      <c r="AX888">
        <v>217</v>
      </c>
      <c r="AY888">
        <v>228</v>
      </c>
      <c r="AZ888">
        <v>216</v>
      </c>
      <c r="BA888">
        <v>24</v>
      </c>
      <c r="BB888">
        <v>30</v>
      </c>
      <c r="BD888">
        <v>851</v>
      </c>
      <c r="BF888" t="str">
        <f t="shared" si="435"/>
        <v>sim</v>
      </c>
      <c r="BG888" s="38">
        <v>1019037</v>
      </c>
      <c r="BM888">
        <v>4</v>
      </c>
      <c r="BN888">
        <v>6</v>
      </c>
      <c r="BO888">
        <v>6</v>
      </c>
      <c r="BP888">
        <v>6</v>
      </c>
      <c r="BQ888">
        <v>1</v>
      </c>
      <c r="BR888">
        <v>1</v>
      </c>
      <c r="BT888">
        <v>24</v>
      </c>
    </row>
    <row r="889" spans="2:72" x14ac:dyDescent="0.25">
      <c r="B889" s="22">
        <v>10</v>
      </c>
      <c r="C889" s="23">
        <v>1019038</v>
      </c>
      <c r="D889" s="24" t="s">
        <v>922</v>
      </c>
      <c r="E889" s="25">
        <f t="shared" si="405"/>
        <v>33</v>
      </c>
      <c r="F889" s="25">
        <f>Tabela4[[#This Row],[1º ano  LP]]</f>
        <v>33</v>
      </c>
      <c r="G889" s="27">
        <f t="shared" si="406"/>
        <v>2</v>
      </c>
      <c r="H889" s="27">
        <f>Tabela4[[#This Row],[1º ano - APLICADOR LP]]</f>
        <v>2</v>
      </c>
      <c r="I889" s="25">
        <f t="shared" si="407"/>
        <v>34</v>
      </c>
      <c r="J889" s="25">
        <f t="shared" si="408"/>
        <v>34</v>
      </c>
      <c r="K889" s="27">
        <f t="shared" si="409"/>
        <v>2</v>
      </c>
      <c r="L889" s="27">
        <f t="shared" si="410"/>
        <v>2</v>
      </c>
      <c r="M889" s="25">
        <f t="shared" si="411"/>
        <v>66</v>
      </c>
      <c r="N889" s="25">
        <f t="shared" si="412"/>
        <v>66</v>
      </c>
      <c r="O889" s="27">
        <f t="shared" si="413"/>
        <v>4</v>
      </c>
      <c r="P889" s="27">
        <f t="shared" si="414"/>
        <v>4</v>
      </c>
      <c r="Q889" s="25">
        <f t="shared" si="415"/>
        <v>38</v>
      </c>
      <c r="R889" s="25">
        <f t="shared" si="416"/>
        <v>38</v>
      </c>
      <c r="S889" s="25">
        <f t="shared" si="417"/>
        <v>75</v>
      </c>
      <c r="T889" s="25">
        <f t="shared" si="418"/>
        <v>75</v>
      </c>
      <c r="U889" s="25">
        <f t="shared" si="419"/>
        <v>0</v>
      </c>
      <c r="V889" s="25">
        <f t="shared" si="420"/>
        <v>0</v>
      </c>
      <c r="W889" s="25">
        <f t="shared" si="421"/>
        <v>0</v>
      </c>
      <c r="X889" s="25">
        <f t="shared" si="422"/>
        <v>0</v>
      </c>
      <c r="Y889" s="25">
        <f t="shared" si="423"/>
        <v>0</v>
      </c>
      <c r="Z889" s="25">
        <f t="shared" si="424"/>
        <v>0</v>
      </c>
      <c r="AA889" s="25">
        <f t="shared" si="425"/>
        <v>0</v>
      </c>
      <c r="AB889" s="25">
        <f t="shared" si="426"/>
        <v>0</v>
      </c>
      <c r="AC889" s="25">
        <f t="shared" si="427"/>
        <v>0</v>
      </c>
      <c r="AD889" s="25">
        <f t="shared" si="428"/>
        <v>0</v>
      </c>
      <c r="AE889" s="25">
        <f t="shared" si="429"/>
        <v>0</v>
      </c>
      <c r="AF889" s="27">
        <f t="shared" si="430"/>
        <v>0</v>
      </c>
      <c r="AG889" s="27">
        <f t="shared" si="431"/>
        <v>0</v>
      </c>
      <c r="AH889" s="27">
        <f t="shared" si="432"/>
        <v>0</v>
      </c>
      <c r="AI889" s="27">
        <f t="shared" si="433"/>
        <v>0</v>
      </c>
      <c r="AJ889" s="27">
        <f t="shared" si="434"/>
        <v>0</v>
      </c>
      <c r="AK889" s="26">
        <f>SUM(Tabela4[[#This Row],[1º ano  LP]:[Questionário Contextual Estudante]])</f>
        <v>508</v>
      </c>
      <c r="AM889">
        <f>IFERROR(IF(VLOOKUP(Tabela4[[#This Row],[Designação]],BW:BX,2,0)="SIM",SUM(AR889:AU889)+(4*(SUM(BH889:BK889))),0),0)</f>
        <v>0</v>
      </c>
      <c r="AN889">
        <f>IFERROR(IF(VLOOKUP(Tabela4[[#This Row],[Designação]],BW:BX,2,0)="SIM",SUM(AV889:BC889)+(4*(SUM(BL889:BS889))),0),0)</f>
        <v>0</v>
      </c>
      <c r="AO889">
        <f>IFERROR(VLOOKUP(Tabela4[[#This Row],[Designação]],BW:BX,2,0),0)</f>
        <v>0</v>
      </c>
      <c r="AP889" t="str">
        <f>IF(Tabela4[[#This Row],[Designação]]=AQ889,"SIM","NÃO")</f>
        <v>SIM</v>
      </c>
      <c r="AQ889" s="38">
        <v>1019038</v>
      </c>
      <c r="AR889">
        <v>29</v>
      </c>
      <c r="AS889">
        <v>30</v>
      </c>
      <c r="AT889">
        <v>58</v>
      </c>
      <c r="AU889">
        <v>34</v>
      </c>
      <c r="AV889">
        <v>67</v>
      </c>
      <c r="BD889">
        <v>218</v>
      </c>
      <c r="BF889" t="str">
        <f t="shared" si="435"/>
        <v>sim</v>
      </c>
      <c r="BG889" s="38">
        <v>1019038</v>
      </c>
      <c r="BH889">
        <v>1</v>
      </c>
      <c r="BI889">
        <v>1</v>
      </c>
      <c r="BJ889">
        <v>2</v>
      </c>
      <c r="BK889">
        <v>1</v>
      </c>
      <c r="BL889">
        <v>2</v>
      </c>
      <c r="BT889">
        <v>7</v>
      </c>
    </row>
    <row r="890" spans="2:72" x14ac:dyDescent="0.25">
      <c r="B890" s="22">
        <v>10</v>
      </c>
      <c r="C890" s="23">
        <v>1019039</v>
      </c>
      <c r="D890" s="24" t="s">
        <v>923</v>
      </c>
      <c r="E890" s="25">
        <f t="shared" si="405"/>
        <v>67</v>
      </c>
      <c r="F890" s="25">
        <f>Tabela4[[#This Row],[1º ano  LP]]</f>
        <v>67</v>
      </c>
      <c r="G890" s="27">
        <f t="shared" si="406"/>
        <v>4</v>
      </c>
      <c r="H890" s="27">
        <f>Tabela4[[#This Row],[1º ano - APLICADOR LP]]</f>
        <v>4</v>
      </c>
      <c r="I890" s="25">
        <f t="shared" si="407"/>
        <v>97</v>
      </c>
      <c r="J890" s="25">
        <f t="shared" si="408"/>
        <v>97</v>
      </c>
      <c r="K890" s="27">
        <f t="shared" si="409"/>
        <v>6</v>
      </c>
      <c r="L890" s="27">
        <f t="shared" si="410"/>
        <v>6</v>
      </c>
      <c r="M890" s="25">
        <f t="shared" si="411"/>
        <v>126</v>
      </c>
      <c r="N890" s="25">
        <f t="shared" si="412"/>
        <v>126</v>
      </c>
      <c r="O890" s="27">
        <f t="shared" si="413"/>
        <v>8</v>
      </c>
      <c r="P890" s="27">
        <f t="shared" si="414"/>
        <v>8</v>
      </c>
      <c r="Q890" s="25">
        <f t="shared" si="415"/>
        <v>82</v>
      </c>
      <c r="R890" s="25">
        <f t="shared" si="416"/>
        <v>82</v>
      </c>
      <c r="S890" s="25">
        <f t="shared" si="417"/>
        <v>40</v>
      </c>
      <c r="T890" s="25">
        <f t="shared" si="418"/>
        <v>40</v>
      </c>
      <c r="U890" s="25">
        <f t="shared" si="419"/>
        <v>37</v>
      </c>
      <c r="V890" s="25">
        <f t="shared" si="420"/>
        <v>37</v>
      </c>
      <c r="W890" s="25">
        <f t="shared" si="421"/>
        <v>0</v>
      </c>
      <c r="X890" s="25">
        <f t="shared" si="422"/>
        <v>0</v>
      </c>
      <c r="Y890" s="25">
        <f t="shared" si="423"/>
        <v>0</v>
      </c>
      <c r="Z890" s="25">
        <f t="shared" si="424"/>
        <v>0</v>
      </c>
      <c r="AA890" s="25">
        <f t="shared" si="425"/>
        <v>0</v>
      </c>
      <c r="AB890" s="25">
        <f t="shared" si="426"/>
        <v>0</v>
      </c>
      <c r="AC890" s="25">
        <f t="shared" si="427"/>
        <v>0</v>
      </c>
      <c r="AD890" s="25">
        <f t="shared" si="428"/>
        <v>0</v>
      </c>
      <c r="AE890" s="25">
        <f t="shared" si="429"/>
        <v>0</v>
      </c>
      <c r="AF890" s="27">
        <f t="shared" si="430"/>
        <v>0</v>
      </c>
      <c r="AG890" s="27">
        <f t="shared" si="431"/>
        <v>0</v>
      </c>
      <c r="AH890" s="27">
        <f t="shared" si="432"/>
        <v>0</v>
      </c>
      <c r="AI890" s="27">
        <f t="shared" si="433"/>
        <v>372</v>
      </c>
      <c r="AJ890" s="27">
        <f t="shared" si="434"/>
        <v>77</v>
      </c>
      <c r="AK890" s="26">
        <f>SUM(Tabela4[[#This Row],[1º ano  LP]:[Questionário Contextual Estudante]])</f>
        <v>1383</v>
      </c>
      <c r="AM890">
        <f>IFERROR(IF(VLOOKUP(Tabela4[[#This Row],[Designação]],BW:BX,2,0)="SIM",SUM(AR890:AU890)+(4*(SUM(BH890:BK890))),0),0)</f>
        <v>372</v>
      </c>
      <c r="AN890">
        <f>IFERROR(IF(VLOOKUP(Tabela4[[#This Row],[Designação]],BW:BX,2,0)="SIM",SUM(AV890:BC890)+(4*(SUM(BL890:BS890))),0),0)</f>
        <v>77</v>
      </c>
      <c r="AO890" t="str">
        <f>IFERROR(VLOOKUP(Tabela4[[#This Row],[Designação]],BW:BX,2,0),0)</f>
        <v>SIM</v>
      </c>
      <c r="AP890" t="str">
        <f>IF(Tabela4[[#This Row],[Designação]]=AQ890,"SIM","NÃO")</f>
        <v>SIM</v>
      </c>
      <c r="AQ890" s="38">
        <v>1019039</v>
      </c>
      <c r="AR890">
        <v>59</v>
      </c>
      <c r="AS890">
        <v>85</v>
      </c>
      <c r="AT890">
        <v>110</v>
      </c>
      <c r="AU890">
        <v>74</v>
      </c>
      <c r="AV890">
        <v>36</v>
      </c>
      <c r="AW890">
        <v>33</v>
      </c>
      <c r="BD890">
        <v>397</v>
      </c>
      <c r="BF890" t="str">
        <f t="shared" si="435"/>
        <v>sim</v>
      </c>
      <c r="BG890" s="38">
        <v>1019039</v>
      </c>
      <c r="BH890">
        <v>2</v>
      </c>
      <c r="BI890">
        <v>3</v>
      </c>
      <c r="BJ890">
        <v>4</v>
      </c>
      <c r="BK890">
        <v>2</v>
      </c>
      <c r="BL890">
        <v>1</v>
      </c>
      <c r="BM890">
        <v>1</v>
      </c>
      <c r="BT890">
        <v>13</v>
      </c>
    </row>
    <row r="891" spans="2:72" x14ac:dyDescent="0.25">
      <c r="B891" s="22">
        <v>10</v>
      </c>
      <c r="C891" s="23">
        <v>1019040</v>
      </c>
      <c r="D891" s="24" t="s">
        <v>924</v>
      </c>
      <c r="E891" s="25">
        <f t="shared" si="405"/>
        <v>0</v>
      </c>
      <c r="F891" s="25">
        <f>Tabela4[[#This Row],[1º ano  LP]]</f>
        <v>0</v>
      </c>
      <c r="G891" s="27">
        <f t="shared" si="406"/>
        <v>0</v>
      </c>
      <c r="H891" s="27">
        <f>Tabela4[[#This Row],[1º ano - APLICADOR LP]]</f>
        <v>0</v>
      </c>
      <c r="I891" s="25">
        <f t="shared" si="407"/>
        <v>0</v>
      </c>
      <c r="J891" s="25">
        <f t="shared" si="408"/>
        <v>0</v>
      </c>
      <c r="K891" s="27">
        <f t="shared" si="409"/>
        <v>0</v>
      </c>
      <c r="L891" s="27">
        <f t="shared" si="410"/>
        <v>0</v>
      </c>
      <c r="M891" s="25">
        <f t="shared" si="411"/>
        <v>0</v>
      </c>
      <c r="N891" s="25">
        <f t="shared" si="412"/>
        <v>0</v>
      </c>
      <c r="O891" s="27">
        <f t="shared" si="413"/>
        <v>0</v>
      </c>
      <c r="P891" s="27">
        <f t="shared" si="414"/>
        <v>0</v>
      </c>
      <c r="Q891" s="25">
        <f t="shared" si="415"/>
        <v>0</v>
      </c>
      <c r="R891" s="25">
        <f t="shared" si="416"/>
        <v>0</v>
      </c>
      <c r="S891" s="25">
        <f t="shared" si="417"/>
        <v>0</v>
      </c>
      <c r="T891" s="25">
        <f t="shared" si="418"/>
        <v>0</v>
      </c>
      <c r="U891" s="25">
        <f t="shared" si="419"/>
        <v>144</v>
      </c>
      <c r="V891" s="25">
        <f t="shared" si="420"/>
        <v>144</v>
      </c>
      <c r="W891" s="25">
        <f t="shared" si="421"/>
        <v>233</v>
      </c>
      <c r="X891" s="25">
        <f t="shared" si="422"/>
        <v>233</v>
      </c>
      <c r="Y891" s="25">
        <f t="shared" si="423"/>
        <v>171</v>
      </c>
      <c r="Z891" s="25">
        <f t="shared" si="424"/>
        <v>171</v>
      </c>
      <c r="AA891" s="25">
        <f t="shared" si="425"/>
        <v>175</v>
      </c>
      <c r="AB891" s="25">
        <f t="shared" si="426"/>
        <v>175</v>
      </c>
      <c r="AC891" s="25">
        <f t="shared" si="427"/>
        <v>31</v>
      </c>
      <c r="AD891" s="25">
        <f t="shared" si="428"/>
        <v>31</v>
      </c>
      <c r="AE891" s="25">
        <f t="shared" si="429"/>
        <v>0</v>
      </c>
      <c r="AF891" s="27">
        <f t="shared" si="430"/>
        <v>0</v>
      </c>
      <c r="AG891" s="27">
        <f t="shared" si="431"/>
        <v>40</v>
      </c>
      <c r="AH891" s="27">
        <f t="shared" si="432"/>
        <v>40</v>
      </c>
      <c r="AI891" s="27">
        <f t="shared" si="433"/>
        <v>0</v>
      </c>
      <c r="AJ891" s="27">
        <f t="shared" si="434"/>
        <v>0</v>
      </c>
      <c r="AK891" s="26">
        <f>SUM(Tabela4[[#This Row],[1º ano  LP]:[Questionário Contextual Estudante]])</f>
        <v>1588</v>
      </c>
      <c r="AM891">
        <f>IFERROR(IF(VLOOKUP(Tabela4[[#This Row],[Designação]],BW:BX,2,0)="SIM",SUM(AR891:AU891)+(4*(SUM(BH891:BK891))),0),0)</f>
        <v>0</v>
      </c>
      <c r="AN891">
        <f>IFERROR(IF(VLOOKUP(Tabela4[[#This Row],[Designação]],BW:BX,2,0)="SIM",SUM(AV891:BC891)+(4*(SUM(BL891:BS891))),0),0)</f>
        <v>0</v>
      </c>
      <c r="AO891">
        <f>IFERROR(VLOOKUP(Tabela4[[#This Row],[Designação]],BW:BX,2,0),0)</f>
        <v>0</v>
      </c>
      <c r="AP891" t="str">
        <f>IF(Tabela4[[#This Row],[Designação]]=AQ891,"SIM","NÃO")</f>
        <v>SIM</v>
      </c>
      <c r="AQ891" s="38">
        <v>1019040</v>
      </c>
      <c r="AW891">
        <v>128</v>
      </c>
      <c r="AX891">
        <v>209</v>
      </c>
      <c r="AY891">
        <v>155</v>
      </c>
      <c r="AZ891">
        <v>159</v>
      </c>
      <c r="BA891">
        <v>27</v>
      </c>
      <c r="BC891">
        <v>36</v>
      </c>
      <c r="BD891">
        <v>714</v>
      </c>
      <c r="BF891" t="str">
        <f t="shared" si="435"/>
        <v>sim</v>
      </c>
      <c r="BG891" s="38">
        <v>1019040</v>
      </c>
      <c r="BM891">
        <v>4</v>
      </c>
      <c r="BN891">
        <v>6</v>
      </c>
      <c r="BO891">
        <v>4</v>
      </c>
      <c r="BP891">
        <v>4</v>
      </c>
      <c r="BQ891">
        <v>1</v>
      </c>
      <c r="BS891">
        <v>1</v>
      </c>
      <c r="BT891">
        <v>20</v>
      </c>
    </row>
    <row r="892" spans="2:72" x14ac:dyDescent="0.25">
      <c r="B892" s="22">
        <v>10</v>
      </c>
      <c r="C892" s="23">
        <v>1019041</v>
      </c>
      <c r="D892" s="24" t="s">
        <v>925</v>
      </c>
      <c r="E892" s="25">
        <f t="shared" si="405"/>
        <v>50</v>
      </c>
      <c r="F892" s="25">
        <f>Tabela4[[#This Row],[1º ano  LP]]</f>
        <v>50</v>
      </c>
      <c r="G892" s="27">
        <f t="shared" si="406"/>
        <v>4</v>
      </c>
      <c r="H892" s="27">
        <f>Tabela4[[#This Row],[1º ano - APLICADOR LP]]</f>
        <v>4</v>
      </c>
      <c r="I892" s="25">
        <f t="shared" si="407"/>
        <v>34</v>
      </c>
      <c r="J892" s="25">
        <f t="shared" si="408"/>
        <v>34</v>
      </c>
      <c r="K892" s="27">
        <f t="shared" si="409"/>
        <v>2</v>
      </c>
      <c r="L892" s="27">
        <f t="shared" si="410"/>
        <v>2</v>
      </c>
      <c r="M892" s="25">
        <f t="shared" si="411"/>
        <v>33</v>
      </c>
      <c r="N892" s="25">
        <f t="shared" si="412"/>
        <v>33</v>
      </c>
      <c r="O892" s="27">
        <f t="shared" si="413"/>
        <v>2</v>
      </c>
      <c r="P892" s="27">
        <f t="shared" si="414"/>
        <v>2</v>
      </c>
      <c r="Q892" s="25">
        <f t="shared" si="415"/>
        <v>37</v>
      </c>
      <c r="R892" s="25">
        <f t="shared" si="416"/>
        <v>37</v>
      </c>
      <c r="S892" s="25">
        <f t="shared" si="417"/>
        <v>37</v>
      </c>
      <c r="T892" s="25">
        <f t="shared" si="418"/>
        <v>37</v>
      </c>
      <c r="U892" s="25">
        <f t="shared" si="419"/>
        <v>56</v>
      </c>
      <c r="V892" s="25">
        <f t="shared" si="420"/>
        <v>56</v>
      </c>
      <c r="W892" s="25">
        <f t="shared" si="421"/>
        <v>0</v>
      </c>
      <c r="X892" s="25">
        <f t="shared" si="422"/>
        <v>0</v>
      </c>
      <c r="Y892" s="25">
        <f t="shared" si="423"/>
        <v>0</v>
      </c>
      <c r="Z892" s="25">
        <f t="shared" si="424"/>
        <v>0</v>
      </c>
      <c r="AA892" s="25">
        <f t="shared" si="425"/>
        <v>0</v>
      </c>
      <c r="AB892" s="25">
        <f t="shared" si="426"/>
        <v>0</v>
      </c>
      <c r="AC892" s="25">
        <f t="shared" si="427"/>
        <v>0</v>
      </c>
      <c r="AD892" s="25">
        <f t="shared" si="428"/>
        <v>0</v>
      </c>
      <c r="AE892" s="25">
        <f t="shared" si="429"/>
        <v>0</v>
      </c>
      <c r="AF892" s="27">
        <f t="shared" si="430"/>
        <v>0</v>
      </c>
      <c r="AG892" s="27">
        <f t="shared" si="431"/>
        <v>0</v>
      </c>
      <c r="AH892" s="27">
        <f t="shared" si="432"/>
        <v>0</v>
      </c>
      <c r="AI892" s="27">
        <f t="shared" si="433"/>
        <v>154</v>
      </c>
      <c r="AJ892" s="27">
        <f t="shared" si="434"/>
        <v>93</v>
      </c>
      <c r="AK892" s="26">
        <f>SUM(Tabela4[[#This Row],[1º ano  LP]:[Questionário Contextual Estudante]])</f>
        <v>757</v>
      </c>
      <c r="AM892">
        <f>IFERROR(IF(VLOOKUP(Tabela4[[#This Row],[Designação]],BW:BX,2,0)="SIM",SUM(AR892:AU892)+(4*(SUM(BH892:BK892))),0),0)</f>
        <v>154</v>
      </c>
      <c r="AN892">
        <f>IFERROR(IF(VLOOKUP(Tabela4[[#This Row],[Designação]],BW:BX,2,0)="SIM",SUM(AV892:BC892)+(4*(SUM(BL892:BS892))),0),0)</f>
        <v>93</v>
      </c>
      <c r="AO892" t="str">
        <f>IFERROR(VLOOKUP(Tabela4[[#This Row],[Designação]],BW:BX,2,0),0)</f>
        <v>SIM</v>
      </c>
      <c r="AP892" t="str">
        <f>IF(Tabela4[[#This Row],[Designação]]=AQ892,"SIM","NÃO")</f>
        <v>SIM</v>
      </c>
      <c r="AQ892" s="38">
        <v>1019041</v>
      </c>
      <c r="AR892">
        <v>42</v>
      </c>
      <c r="AS892">
        <v>30</v>
      </c>
      <c r="AT892">
        <v>29</v>
      </c>
      <c r="AU892">
        <v>33</v>
      </c>
      <c r="AV892">
        <v>33</v>
      </c>
      <c r="AW892">
        <v>48</v>
      </c>
      <c r="BD892">
        <v>215</v>
      </c>
      <c r="BF892" t="str">
        <f t="shared" si="435"/>
        <v>sim</v>
      </c>
      <c r="BG892" s="38">
        <v>1019041</v>
      </c>
      <c r="BH892">
        <v>2</v>
      </c>
      <c r="BI892">
        <v>1</v>
      </c>
      <c r="BJ892">
        <v>1</v>
      </c>
      <c r="BK892">
        <v>1</v>
      </c>
      <c r="BL892">
        <v>1</v>
      </c>
      <c r="BM892">
        <v>2</v>
      </c>
      <c r="BT892">
        <v>8</v>
      </c>
    </row>
    <row r="893" spans="2:72" x14ac:dyDescent="0.25">
      <c r="B893" s="22">
        <v>10</v>
      </c>
      <c r="C893" s="23">
        <v>1019042</v>
      </c>
      <c r="D893" s="24" t="s">
        <v>926</v>
      </c>
      <c r="E893" s="25">
        <f t="shared" si="405"/>
        <v>34</v>
      </c>
      <c r="F893" s="25">
        <f>Tabela4[[#This Row],[1º ano  LP]]</f>
        <v>34</v>
      </c>
      <c r="G893" s="27">
        <f t="shared" si="406"/>
        <v>2</v>
      </c>
      <c r="H893" s="27">
        <f>Tabela4[[#This Row],[1º ano - APLICADOR LP]]</f>
        <v>2</v>
      </c>
      <c r="I893" s="25">
        <f t="shared" si="407"/>
        <v>30</v>
      </c>
      <c r="J893" s="25">
        <f t="shared" si="408"/>
        <v>30</v>
      </c>
      <c r="K893" s="27">
        <f t="shared" si="409"/>
        <v>2</v>
      </c>
      <c r="L893" s="27">
        <f t="shared" si="410"/>
        <v>2</v>
      </c>
      <c r="M893" s="25">
        <f t="shared" si="411"/>
        <v>62</v>
      </c>
      <c r="N893" s="25">
        <f t="shared" si="412"/>
        <v>62</v>
      </c>
      <c r="O893" s="27">
        <f t="shared" si="413"/>
        <v>4</v>
      </c>
      <c r="P893" s="27">
        <f t="shared" si="414"/>
        <v>4</v>
      </c>
      <c r="Q893" s="25">
        <f t="shared" si="415"/>
        <v>59</v>
      </c>
      <c r="R893" s="25">
        <f t="shared" si="416"/>
        <v>59</v>
      </c>
      <c r="S893" s="25">
        <f t="shared" si="417"/>
        <v>66</v>
      </c>
      <c r="T893" s="25">
        <f t="shared" si="418"/>
        <v>66</v>
      </c>
      <c r="U893" s="25">
        <f t="shared" si="419"/>
        <v>60</v>
      </c>
      <c r="V893" s="25">
        <f t="shared" si="420"/>
        <v>60</v>
      </c>
      <c r="W893" s="25">
        <f t="shared" si="421"/>
        <v>0</v>
      </c>
      <c r="X893" s="25">
        <f t="shared" si="422"/>
        <v>0</v>
      </c>
      <c r="Y893" s="25">
        <f t="shared" si="423"/>
        <v>0</v>
      </c>
      <c r="Z893" s="25">
        <f t="shared" si="424"/>
        <v>0</v>
      </c>
      <c r="AA893" s="25">
        <f t="shared" si="425"/>
        <v>0</v>
      </c>
      <c r="AB893" s="25">
        <f t="shared" si="426"/>
        <v>0</v>
      </c>
      <c r="AC893" s="25">
        <f t="shared" si="427"/>
        <v>0</v>
      </c>
      <c r="AD893" s="25">
        <f t="shared" si="428"/>
        <v>0</v>
      </c>
      <c r="AE893" s="25">
        <f t="shared" si="429"/>
        <v>0</v>
      </c>
      <c r="AF893" s="27">
        <f t="shared" si="430"/>
        <v>0</v>
      </c>
      <c r="AG893" s="27">
        <f t="shared" si="431"/>
        <v>0</v>
      </c>
      <c r="AH893" s="27">
        <f t="shared" si="432"/>
        <v>0</v>
      </c>
      <c r="AI893" s="27">
        <f t="shared" si="433"/>
        <v>0</v>
      </c>
      <c r="AJ893" s="27">
        <f t="shared" si="434"/>
        <v>0</v>
      </c>
      <c r="AK893" s="26">
        <f>SUM(Tabela4[[#This Row],[1º ano  LP]:[Questionário Contextual Estudante]])</f>
        <v>638</v>
      </c>
      <c r="AM893">
        <f>IFERROR(IF(VLOOKUP(Tabela4[[#This Row],[Designação]],BW:BX,2,0)="SIM",SUM(AR893:AU893)+(4*(SUM(BH893:BK893))),0),0)</f>
        <v>0</v>
      </c>
      <c r="AN893">
        <f>IFERROR(IF(VLOOKUP(Tabela4[[#This Row],[Designação]],BW:BX,2,0)="SIM",SUM(AV893:BC893)+(4*(SUM(BL893:BS893))),0),0)</f>
        <v>0</v>
      </c>
      <c r="AO893">
        <f>IFERROR(VLOOKUP(Tabela4[[#This Row],[Designação]],BW:BX,2,0),0)</f>
        <v>0</v>
      </c>
      <c r="AP893" t="str">
        <f>IF(Tabela4[[#This Row],[Designação]]=AQ893,"SIM","NÃO")</f>
        <v>SIM</v>
      </c>
      <c r="AQ893" s="38">
        <v>1019042</v>
      </c>
      <c r="AR893">
        <v>30</v>
      </c>
      <c r="AS893">
        <v>26</v>
      </c>
      <c r="AT893">
        <v>54</v>
      </c>
      <c r="AU893">
        <v>51</v>
      </c>
      <c r="AV893">
        <v>58</v>
      </c>
      <c r="AW893">
        <v>52</v>
      </c>
      <c r="BD893">
        <v>271</v>
      </c>
      <c r="BF893" t="str">
        <f t="shared" si="435"/>
        <v>sim</v>
      </c>
      <c r="BG893" s="38">
        <v>1019042</v>
      </c>
      <c r="BH893">
        <v>1</v>
      </c>
      <c r="BI893">
        <v>1</v>
      </c>
      <c r="BJ893">
        <v>2</v>
      </c>
      <c r="BK893">
        <v>2</v>
      </c>
      <c r="BL893">
        <v>2</v>
      </c>
      <c r="BM893">
        <v>2</v>
      </c>
      <c r="BT893">
        <v>10</v>
      </c>
    </row>
    <row r="894" spans="2:72" x14ac:dyDescent="0.25">
      <c r="B894" s="22">
        <v>10</v>
      </c>
      <c r="C894" s="23">
        <v>1019043</v>
      </c>
      <c r="D894" s="24" t="s">
        <v>927</v>
      </c>
      <c r="E894" s="25">
        <f t="shared" si="405"/>
        <v>34</v>
      </c>
      <c r="F894" s="25">
        <f>Tabela4[[#This Row],[1º ano  LP]]</f>
        <v>34</v>
      </c>
      <c r="G894" s="27">
        <f t="shared" si="406"/>
        <v>2</v>
      </c>
      <c r="H894" s="27">
        <f>Tabela4[[#This Row],[1º ano - APLICADOR LP]]</f>
        <v>2</v>
      </c>
      <c r="I894" s="25">
        <f t="shared" si="407"/>
        <v>34</v>
      </c>
      <c r="J894" s="25">
        <f t="shared" si="408"/>
        <v>34</v>
      </c>
      <c r="K894" s="27">
        <f t="shared" si="409"/>
        <v>2</v>
      </c>
      <c r="L894" s="27">
        <f t="shared" si="410"/>
        <v>2</v>
      </c>
      <c r="M894" s="25">
        <f t="shared" si="411"/>
        <v>29</v>
      </c>
      <c r="N894" s="25">
        <f t="shared" si="412"/>
        <v>29</v>
      </c>
      <c r="O894" s="27">
        <f t="shared" si="413"/>
        <v>2</v>
      </c>
      <c r="P894" s="27">
        <f t="shared" si="414"/>
        <v>2</v>
      </c>
      <c r="Q894" s="25">
        <f t="shared" si="415"/>
        <v>36</v>
      </c>
      <c r="R894" s="25">
        <f t="shared" si="416"/>
        <v>36</v>
      </c>
      <c r="S894" s="25">
        <f t="shared" si="417"/>
        <v>36</v>
      </c>
      <c r="T894" s="25">
        <f t="shared" si="418"/>
        <v>36</v>
      </c>
      <c r="U894" s="25">
        <f t="shared" si="419"/>
        <v>34</v>
      </c>
      <c r="V894" s="25">
        <f t="shared" si="420"/>
        <v>34</v>
      </c>
      <c r="W894" s="25">
        <f t="shared" si="421"/>
        <v>0</v>
      </c>
      <c r="X894" s="25">
        <f t="shared" si="422"/>
        <v>0</v>
      </c>
      <c r="Y894" s="25">
        <f t="shared" si="423"/>
        <v>0</v>
      </c>
      <c r="Z894" s="25">
        <f t="shared" si="424"/>
        <v>0</v>
      </c>
      <c r="AA894" s="25">
        <f t="shared" si="425"/>
        <v>0</v>
      </c>
      <c r="AB894" s="25">
        <f t="shared" si="426"/>
        <v>0</v>
      </c>
      <c r="AC894" s="25">
        <f t="shared" si="427"/>
        <v>0</v>
      </c>
      <c r="AD894" s="25">
        <f t="shared" si="428"/>
        <v>0</v>
      </c>
      <c r="AE894" s="25">
        <f t="shared" si="429"/>
        <v>0</v>
      </c>
      <c r="AF894" s="27">
        <f t="shared" si="430"/>
        <v>0</v>
      </c>
      <c r="AG894" s="27">
        <f t="shared" si="431"/>
        <v>0</v>
      </c>
      <c r="AH894" s="27">
        <f t="shared" si="432"/>
        <v>0</v>
      </c>
      <c r="AI894" s="27">
        <f t="shared" si="433"/>
        <v>0</v>
      </c>
      <c r="AJ894" s="27">
        <f t="shared" si="434"/>
        <v>0</v>
      </c>
      <c r="AK894" s="26">
        <f>SUM(Tabela4[[#This Row],[1º ano  LP]:[Questionário Contextual Estudante]])</f>
        <v>418</v>
      </c>
      <c r="AM894">
        <f>IFERROR(IF(VLOOKUP(Tabela4[[#This Row],[Designação]],BW:BX,2,0)="SIM",SUM(AR894:AU894)+(4*(SUM(BH894:BK894))),0),0)</f>
        <v>0</v>
      </c>
      <c r="AN894">
        <f>IFERROR(IF(VLOOKUP(Tabela4[[#This Row],[Designação]],BW:BX,2,0)="SIM",SUM(AV894:BC894)+(4*(SUM(BL894:BS894))),0),0)</f>
        <v>0</v>
      </c>
      <c r="AO894">
        <f>IFERROR(VLOOKUP(Tabela4[[#This Row],[Designação]],BW:BX,2,0),0)</f>
        <v>0</v>
      </c>
      <c r="AP894" t="str">
        <f>IF(Tabela4[[#This Row],[Designação]]=AQ894,"SIM","NÃO")</f>
        <v>SIM</v>
      </c>
      <c r="AQ894" s="38">
        <v>1019043</v>
      </c>
      <c r="AR894">
        <v>30</v>
      </c>
      <c r="AS894">
        <v>30</v>
      </c>
      <c r="AT894">
        <v>25</v>
      </c>
      <c r="AU894">
        <v>32</v>
      </c>
      <c r="AV894">
        <v>32</v>
      </c>
      <c r="AW894">
        <v>30</v>
      </c>
      <c r="BD894">
        <v>179</v>
      </c>
      <c r="BF894" t="str">
        <f t="shared" si="435"/>
        <v>sim</v>
      </c>
      <c r="BG894" s="38">
        <v>1019043</v>
      </c>
      <c r="BH894">
        <v>1</v>
      </c>
      <c r="BI894">
        <v>1</v>
      </c>
      <c r="BJ894">
        <v>1</v>
      </c>
      <c r="BK894">
        <v>1</v>
      </c>
      <c r="BL894">
        <v>1</v>
      </c>
      <c r="BM894">
        <v>1</v>
      </c>
      <c r="BT894">
        <v>6</v>
      </c>
    </row>
    <row r="895" spans="2:72" x14ac:dyDescent="0.25">
      <c r="B895" s="22">
        <v>10</v>
      </c>
      <c r="C895" s="23">
        <v>1019044</v>
      </c>
      <c r="D895" s="24" t="s">
        <v>928</v>
      </c>
      <c r="E895" s="25">
        <f t="shared" si="405"/>
        <v>88</v>
      </c>
      <c r="F895" s="25">
        <f>Tabela4[[#This Row],[1º ano  LP]]</f>
        <v>88</v>
      </c>
      <c r="G895" s="27">
        <f t="shared" si="406"/>
        <v>6</v>
      </c>
      <c r="H895" s="27">
        <f>Tabela4[[#This Row],[1º ano - APLICADOR LP]]</f>
        <v>6</v>
      </c>
      <c r="I895" s="25">
        <f t="shared" si="407"/>
        <v>64</v>
      </c>
      <c r="J895" s="25">
        <f t="shared" si="408"/>
        <v>64</v>
      </c>
      <c r="K895" s="27">
        <f t="shared" si="409"/>
        <v>4</v>
      </c>
      <c r="L895" s="27">
        <f t="shared" si="410"/>
        <v>4</v>
      </c>
      <c r="M895" s="25">
        <f t="shared" si="411"/>
        <v>71</v>
      </c>
      <c r="N895" s="25">
        <f t="shared" si="412"/>
        <v>71</v>
      </c>
      <c r="O895" s="27">
        <f t="shared" si="413"/>
        <v>4</v>
      </c>
      <c r="P895" s="27">
        <f t="shared" si="414"/>
        <v>4</v>
      </c>
      <c r="Q895" s="25">
        <f t="shared" si="415"/>
        <v>115</v>
      </c>
      <c r="R895" s="25">
        <f t="shared" si="416"/>
        <v>115</v>
      </c>
      <c r="S895" s="25">
        <f t="shared" si="417"/>
        <v>110</v>
      </c>
      <c r="T895" s="25">
        <f t="shared" si="418"/>
        <v>110</v>
      </c>
      <c r="U895" s="25">
        <f t="shared" si="419"/>
        <v>0</v>
      </c>
      <c r="V895" s="25">
        <f t="shared" si="420"/>
        <v>0</v>
      </c>
      <c r="W895" s="25">
        <f t="shared" si="421"/>
        <v>0</v>
      </c>
      <c r="X895" s="25">
        <f t="shared" si="422"/>
        <v>0</v>
      </c>
      <c r="Y895" s="25">
        <f t="shared" si="423"/>
        <v>0</v>
      </c>
      <c r="Z895" s="25">
        <f t="shared" si="424"/>
        <v>0</v>
      </c>
      <c r="AA895" s="25">
        <f t="shared" si="425"/>
        <v>0</v>
      </c>
      <c r="AB895" s="25">
        <f t="shared" si="426"/>
        <v>0</v>
      </c>
      <c r="AC895" s="25">
        <f t="shared" si="427"/>
        <v>0</v>
      </c>
      <c r="AD895" s="25">
        <f t="shared" si="428"/>
        <v>0</v>
      </c>
      <c r="AE895" s="25">
        <f t="shared" si="429"/>
        <v>0</v>
      </c>
      <c r="AF895" s="27">
        <f t="shared" si="430"/>
        <v>0</v>
      </c>
      <c r="AG895" s="27">
        <f t="shared" si="431"/>
        <v>0</v>
      </c>
      <c r="AH895" s="27">
        <f t="shared" si="432"/>
        <v>0</v>
      </c>
      <c r="AI895" s="27">
        <f t="shared" si="433"/>
        <v>338</v>
      </c>
      <c r="AJ895" s="27">
        <f t="shared" si="434"/>
        <v>110</v>
      </c>
      <c r="AK895" s="26">
        <f>SUM(Tabela4[[#This Row],[1º ano  LP]:[Questionário Contextual Estudante]])</f>
        <v>1372</v>
      </c>
      <c r="AM895">
        <f>IFERROR(IF(VLOOKUP(Tabela4[[#This Row],[Designação]],BW:BX,2,0)="SIM",SUM(AR895:AU895)+(4*(SUM(BH895:BK895))),0),0)</f>
        <v>338</v>
      </c>
      <c r="AN895">
        <f>IFERROR(IF(VLOOKUP(Tabela4[[#This Row],[Designação]],BW:BX,2,0)="SIM",SUM(AV895:BC895)+(4*(SUM(BL895:BS895))),0),0)</f>
        <v>110</v>
      </c>
      <c r="AO895" t="str">
        <f>IFERROR(VLOOKUP(Tabela4[[#This Row],[Designação]],BW:BX,2,0),0)</f>
        <v>SIM</v>
      </c>
      <c r="AP895" t="str">
        <f>IF(Tabela4[[#This Row],[Designação]]=AQ895,"SIM","NÃO")</f>
        <v>SIM</v>
      </c>
      <c r="AQ895" s="38">
        <v>1019044</v>
      </c>
      <c r="AR895">
        <v>76</v>
      </c>
      <c r="AS895">
        <v>56</v>
      </c>
      <c r="AT895">
        <v>63</v>
      </c>
      <c r="AU895">
        <v>103</v>
      </c>
      <c r="AV895">
        <v>98</v>
      </c>
      <c r="BD895">
        <v>396</v>
      </c>
      <c r="BF895" t="str">
        <f t="shared" si="435"/>
        <v>sim</v>
      </c>
      <c r="BG895" s="38">
        <v>1019044</v>
      </c>
      <c r="BH895">
        <v>3</v>
      </c>
      <c r="BI895">
        <v>2</v>
      </c>
      <c r="BJ895">
        <v>2</v>
      </c>
      <c r="BK895">
        <v>3</v>
      </c>
      <c r="BL895">
        <v>3</v>
      </c>
      <c r="BT895">
        <v>13</v>
      </c>
    </row>
    <row r="896" spans="2:72" x14ac:dyDescent="0.25">
      <c r="B896" s="22">
        <v>10</v>
      </c>
      <c r="C896" s="23">
        <v>1019045</v>
      </c>
      <c r="D896" s="24" t="s">
        <v>929</v>
      </c>
      <c r="E896" s="25">
        <f t="shared" si="405"/>
        <v>61</v>
      </c>
      <c r="F896" s="25">
        <f>Tabela4[[#This Row],[1º ano  LP]]</f>
        <v>61</v>
      </c>
      <c r="G896" s="27">
        <f t="shared" si="406"/>
        <v>4</v>
      </c>
      <c r="H896" s="27">
        <f>Tabela4[[#This Row],[1º ano - APLICADOR LP]]</f>
        <v>4</v>
      </c>
      <c r="I896" s="25">
        <f t="shared" si="407"/>
        <v>128</v>
      </c>
      <c r="J896" s="25">
        <f t="shared" si="408"/>
        <v>128</v>
      </c>
      <c r="K896" s="27">
        <f t="shared" si="409"/>
        <v>8</v>
      </c>
      <c r="L896" s="27">
        <f t="shared" si="410"/>
        <v>8</v>
      </c>
      <c r="M896" s="25">
        <f t="shared" si="411"/>
        <v>75</v>
      </c>
      <c r="N896" s="25">
        <f t="shared" si="412"/>
        <v>75</v>
      </c>
      <c r="O896" s="27">
        <f t="shared" si="413"/>
        <v>4</v>
      </c>
      <c r="P896" s="27">
        <f t="shared" si="414"/>
        <v>4</v>
      </c>
      <c r="Q896" s="25">
        <f t="shared" si="415"/>
        <v>118</v>
      </c>
      <c r="R896" s="25">
        <f t="shared" si="416"/>
        <v>118</v>
      </c>
      <c r="S896" s="25">
        <f t="shared" si="417"/>
        <v>190</v>
      </c>
      <c r="T896" s="25">
        <f t="shared" si="418"/>
        <v>190</v>
      </c>
      <c r="U896" s="25">
        <f t="shared" si="419"/>
        <v>0</v>
      </c>
      <c r="V896" s="25">
        <f t="shared" si="420"/>
        <v>0</v>
      </c>
      <c r="W896" s="25">
        <f t="shared" si="421"/>
        <v>0</v>
      </c>
      <c r="X896" s="25">
        <f t="shared" si="422"/>
        <v>0</v>
      </c>
      <c r="Y896" s="25">
        <f t="shared" si="423"/>
        <v>0</v>
      </c>
      <c r="Z896" s="25">
        <f t="shared" si="424"/>
        <v>0</v>
      </c>
      <c r="AA896" s="25">
        <f t="shared" si="425"/>
        <v>0</v>
      </c>
      <c r="AB896" s="25">
        <f t="shared" si="426"/>
        <v>0</v>
      </c>
      <c r="AC896" s="25">
        <f t="shared" si="427"/>
        <v>0</v>
      </c>
      <c r="AD896" s="25">
        <f t="shared" si="428"/>
        <v>0</v>
      </c>
      <c r="AE896" s="25">
        <f t="shared" si="429"/>
        <v>0</v>
      </c>
      <c r="AF896" s="27">
        <f t="shared" si="430"/>
        <v>0</v>
      </c>
      <c r="AG896" s="27">
        <f t="shared" si="431"/>
        <v>0</v>
      </c>
      <c r="AH896" s="27">
        <f t="shared" si="432"/>
        <v>0</v>
      </c>
      <c r="AI896" s="27">
        <f t="shared" si="433"/>
        <v>382</v>
      </c>
      <c r="AJ896" s="27">
        <f t="shared" si="434"/>
        <v>190</v>
      </c>
      <c r="AK896" s="26">
        <f>SUM(Tabela4[[#This Row],[1º ano  LP]:[Questionário Contextual Estudante]])</f>
        <v>1748</v>
      </c>
      <c r="AM896">
        <f>IFERROR(IF(VLOOKUP(Tabela4[[#This Row],[Designação]],BW:BX,2,0)="SIM",SUM(AR896:AU896)+(4*(SUM(BH896:BK896))),0),0)</f>
        <v>382</v>
      </c>
      <c r="AN896">
        <f>IFERROR(IF(VLOOKUP(Tabela4[[#This Row],[Designação]],BW:BX,2,0)="SIM",SUM(AV896:BC896)+(4*(SUM(BL896:BS896))),0),0)</f>
        <v>190</v>
      </c>
      <c r="AO896" t="str">
        <f>IFERROR(VLOOKUP(Tabela4[[#This Row],[Designação]],BW:BX,2,0),0)</f>
        <v>SIM</v>
      </c>
      <c r="AP896" t="str">
        <f>IF(Tabela4[[#This Row],[Designação]]=AQ896,"SIM","NÃO")</f>
        <v>SIM</v>
      </c>
      <c r="AQ896" s="38">
        <v>1019045</v>
      </c>
      <c r="AR896">
        <v>53</v>
      </c>
      <c r="AS896">
        <v>112</v>
      </c>
      <c r="AT896">
        <v>67</v>
      </c>
      <c r="AU896">
        <v>106</v>
      </c>
      <c r="AV896">
        <v>170</v>
      </c>
      <c r="BD896">
        <v>508</v>
      </c>
      <c r="BF896" t="str">
        <f t="shared" si="435"/>
        <v>sim</v>
      </c>
      <c r="BG896" s="38">
        <v>1019045</v>
      </c>
      <c r="BH896">
        <v>2</v>
      </c>
      <c r="BI896">
        <v>4</v>
      </c>
      <c r="BJ896">
        <v>2</v>
      </c>
      <c r="BK896">
        <v>3</v>
      </c>
      <c r="BL896">
        <v>5</v>
      </c>
      <c r="BT896">
        <v>16</v>
      </c>
    </row>
    <row r="897" spans="2:72" x14ac:dyDescent="0.25">
      <c r="B897" s="22">
        <v>10</v>
      </c>
      <c r="C897" s="23">
        <v>1019046</v>
      </c>
      <c r="D897" s="24" t="s">
        <v>930</v>
      </c>
      <c r="E897" s="25">
        <f t="shared" si="405"/>
        <v>60</v>
      </c>
      <c r="F897" s="25">
        <f>Tabela4[[#This Row],[1º ano  LP]]</f>
        <v>60</v>
      </c>
      <c r="G897" s="27">
        <f t="shared" si="406"/>
        <v>4</v>
      </c>
      <c r="H897" s="27">
        <f>Tabela4[[#This Row],[1º ano - APLICADOR LP]]</f>
        <v>4</v>
      </c>
      <c r="I897" s="25">
        <f t="shared" si="407"/>
        <v>72</v>
      </c>
      <c r="J897" s="25">
        <f t="shared" si="408"/>
        <v>72</v>
      </c>
      <c r="K897" s="27">
        <f t="shared" si="409"/>
        <v>4</v>
      </c>
      <c r="L897" s="27">
        <f t="shared" si="410"/>
        <v>4</v>
      </c>
      <c r="M897" s="25">
        <f t="shared" si="411"/>
        <v>67</v>
      </c>
      <c r="N897" s="25">
        <f t="shared" si="412"/>
        <v>67</v>
      </c>
      <c r="O897" s="27">
        <f t="shared" si="413"/>
        <v>4</v>
      </c>
      <c r="P897" s="27">
        <f t="shared" si="414"/>
        <v>4</v>
      </c>
      <c r="Q897" s="25">
        <f t="shared" si="415"/>
        <v>41</v>
      </c>
      <c r="R897" s="25">
        <f t="shared" si="416"/>
        <v>41</v>
      </c>
      <c r="S897" s="25">
        <f t="shared" si="417"/>
        <v>70</v>
      </c>
      <c r="T897" s="25">
        <f t="shared" si="418"/>
        <v>70</v>
      </c>
      <c r="U897" s="25">
        <f t="shared" si="419"/>
        <v>75</v>
      </c>
      <c r="V897" s="25">
        <f t="shared" si="420"/>
        <v>75</v>
      </c>
      <c r="W897" s="25">
        <f t="shared" si="421"/>
        <v>0</v>
      </c>
      <c r="X897" s="25">
        <f t="shared" si="422"/>
        <v>0</v>
      </c>
      <c r="Y897" s="25">
        <f t="shared" si="423"/>
        <v>0</v>
      </c>
      <c r="Z897" s="25">
        <f t="shared" si="424"/>
        <v>0</v>
      </c>
      <c r="AA897" s="25">
        <f t="shared" si="425"/>
        <v>0</v>
      </c>
      <c r="AB897" s="25">
        <f t="shared" si="426"/>
        <v>0</v>
      </c>
      <c r="AC897" s="25">
        <f t="shared" si="427"/>
        <v>0</v>
      </c>
      <c r="AD897" s="25">
        <f t="shared" si="428"/>
        <v>0</v>
      </c>
      <c r="AE897" s="25">
        <f t="shared" si="429"/>
        <v>0</v>
      </c>
      <c r="AF897" s="27">
        <f t="shared" si="430"/>
        <v>0</v>
      </c>
      <c r="AG897" s="27">
        <f t="shared" si="431"/>
        <v>0</v>
      </c>
      <c r="AH897" s="27">
        <f t="shared" si="432"/>
        <v>0</v>
      </c>
      <c r="AI897" s="27">
        <f t="shared" si="433"/>
        <v>240</v>
      </c>
      <c r="AJ897" s="27">
        <f t="shared" si="434"/>
        <v>145</v>
      </c>
      <c r="AK897" s="26">
        <f>SUM(Tabela4[[#This Row],[1º ano  LP]:[Questionário Contextual Estudante]])</f>
        <v>1179</v>
      </c>
      <c r="AM897">
        <f>IFERROR(IF(VLOOKUP(Tabela4[[#This Row],[Designação]],BW:BX,2,0)="SIM",SUM(AR897:AU897)+(4*(SUM(BH897:BK897))),0),0)</f>
        <v>240</v>
      </c>
      <c r="AN897">
        <f>IFERROR(IF(VLOOKUP(Tabela4[[#This Row],[Designação]],BW:BX,2,0)="SIM",SUM(AV897:BC897)+(4*(SUM(BL897:BS897))),0),0)</f>
        <v>145</v>
      </c>
      <c r="AO897" t="str">
        <f>IFERROR(VLOOKUP(Tabela4[[#This Row],[Designação]],BW:BX,2,0),0)</f>
        <v>SIM</v>
      </c>
      <c r="AP897" t="str">
        <f>IF(Tabela4[[#This Row],[Designação]]=AQ897,"SIM","NÃO")</f>
        <v>SIM</v>
      </c>
      <c r="AQ897" s="38">
        <v>1019046</v>
      </c>
      <c r="AR897">
        <v>52</v>
      </c>
      <c r="AS897">
        <v>64</v>
      </c>
      <c r="AT897">
        <v>59</v>
      </c>
      <c r="AU897">
        <v>37</v>
      </c>
      <c r="AV897">
        <v>62</v>
      </c>
      <c r="AW897">
        <v>67</v>
      </c>
      <c r="BD897">
        <v>341</v>
      </c>
      <c r="BF897" t="str">
        <f t="shared" si="435"/>
        <v>sim</v>
      </c>
      <c r="BG897" s="38">
        <v>1019046</v>
      </c>
      <c r="BH897">
        <v>2</v>
      </c>
      <c r="BI897">
        <v>2</v>
      </c>
      <c r="BJ897">
        <v>2</v>
      </c>
      <c r="BK897">
        <v>1</v>
      </c>
      <c r="BL897">
        <v>2</v>
      </c>
      <c r="BM897">
        <v>2</v>
      </c>
      <c r="BT897">
        <v>11</v>
      </c>
    </row>
    <row r="898" spans="2:72" x14ac:dyDescent="0.25">
      <c r="B898" s="22">
        <v>10</v>
      </c>
      <c r="C898" s="23">
        <v>1019047</v>
      </c>
      <c r="D898" s="24" t="s">
        <v>931</v>
      </c>
      <c r="E898" s="25">
        <f t="shared" si="405"/>
        <v>0</v>
      </c>
      <c r="F898" s="25">
        <f>Tabela4[[#This Row],[1º ano  LP]]</f>
        <v>0</v>
      </c>
      <c r="G898" s="27">
        <f t="shared" si="406"/>
        <v>0</v>
      </c>
      <c r="H898" s="27">
        <f>Tabela4[[#This Row],[1º ano - APLICADOR LP]]</f>
        <v>0</v>
      </c>
      <c r="I898" s="25">
        <f t="shared" si="407"/>
        <v>0</v>
      </c>
      <c r="J898" s="25">
        <f t="shared" si="408"/>
        <v>0</v>
      </c>
      <c r="K898" s="27">
        <f t="shared" si="409"/>
        <v>0</v>
      </c>
      <c r="L898" s="27">
        <f t="shared" si="410"/>
        <v>0</v>
      </c>
      <c r="M898" s="25">
        <f t="shared" si="411"/>
        <v>0</v>
      </c>
      <c r="N898" s="25">
        <f t="shared" si="412"/>
        <v>0</v>
      </c>
      <c r="O898" s="27">
        <f t="shared" si="413"/>
        <v>0</v>
      </c>
      <c r="P898" s="27">
        <f t="shared" si="414"/>
        <v>0</v>
      </c>
      <c r="Q898" s="25">
        <f t="shared" si="415"/>
        <v>0</v>
      </c>
      <c r="R898" s="25">
        <f t="shared" si="416"/>
        <v>0</v>
      </c>
      <c r="S898" s="25">
        <f t="shared" si="417"/>
        <v>0</v>
      </c>
      <c r="T898" s="25">
        <f t="shared" si="418"/>
        <v>0</v>
      </c>
      <c r="U898" s="25">
        <f t="shared" si="419"/>
        <v>253</v>
      </c>
      <c r="V898" s="25">
        <f t="shared" si="420"/>
        <v>253</v>
      </c>
      <c r="W898" s="25">
        <f t="shared" si="421"/>
        <v>263</v>
      </c>
      <c r="X898" s="25">
        <f t="shared" si="422"/>
        <v>263</v>
      </c>
      <c r="Y898" s="25">
        <f t="shared" si="423"/>
        <v>270</v>
      </c>
      <c r="Z898" s="25">
        <f t="shared" si="424"/>
        <v>270</v>
      </c>
      <c r="AA898" s="25">
        <f t="shared" si="425"/>
        <v>274</v>
      </c>
      <c r="AB898" s="25">
        <f t="shared" si="426"/>
        <v>274</v>
      </c>
      <c r="AC898" s="25">
        <f t="shared" si="427"/>
        <v>0</v>
      </c>
      <c r="AD898" s="25">
        <f t="shared" si="428"/>
        <v>0</v>
      </c>
      <c r="AE898" s="25">
        <f t="shared" si="429"/>
        <v>64</v>
      </c>
      <c r="AF898" s="27">
        <f t="shared" si="430"/>
        <v>64</v>
      </c>
      <c r="AG898" s="27">
        <f t="shared" si="431"/>
        <v>0</v>
      </c>
      <c r="AH898" s="27">
        <f t="shared" si="432"/>
        <v>0</v>
      </c>
      <c r="AI898" s="27">
        <f t="shared" si="433"/>
        <v>0</v>
      </c>
      <c r="AJ898" s="27">
        <f t="shared" si="434"/>
        <v>0</v>
      </c>
      <c r="AK898" s="26">
        <f>SUM(Tabela4[[#This Row],[1º ano  LP]:[Questionário Contextual Estudante]])</f>
        <v>2248</v>
      </c>
      <c r="AM898">
        <f>IFERROR(IF(VLOOKUP(Tabela4[[#This Row],[Designação]],BW:BX,2,0)="SIM",SUM(AR898:AU898)+(4*(SUM(BH898:BK898))),0),0)</f>
        <v>0</v>
      </c>
      <c r="AN898">
        <f>IFERROR(IF(VLOOKUP(Tabela4[[#This Row],[Designação]],BW:BX,2,0)="SIM",SUM(AV898:BC898)+(4*(SUM(BL898:BS898))),0),0)</f>
        <v>0</v>
      </c>
      <c r="AO898">
        <f>IFERROR(VLOOKUP(Tabela4[[#This Row],[Designação]],BW:BX,2,0),0)</f>
        <v>0</v>
      </c>
      <c r="AP898" t="str">
        <f>IF(Tabela4[[#This Row],[Designação]]=AQ898,"SIM","NÃO")</f>
        <v>SIM</v>
      </c>
      <c r="AQ898" s="38">
        <v>1019047</v>
      </c>
      <c r="AW898">
        <v>229</v>
      </c>
      <c r="AX898">
        <v>239</v>
      </c>
      <c r="AY898">
        <v>246</v>
      </c>
      <c r="AZ898">
        <v>250</v>
      </c>
      <c r="BB898">
        <v>56</v>
      </c>
      <c r="BD898">
        <v>1020</v>
      </c>
      <c r="BF898" t="str">
        <f t="shared" si="435"/>
        <v>sim</v>
      </c>
      <c r="BG898" s="38">
        <v>1019047</v>
      </c>
      <c r="BM898">
        <v>6</v>
      </c>
      <c r="BN898">
        <v>6</v>
      </c>
      <c r="BO898">
        <v>6</v>
      </c>
      <c r="BP898">
        <v>6</v>
      </c>
      <c r="BR898">
        <v>2</v>
      </c>
      <c r="BT898">
        <v>26</v>
      </c>
    </row>
    <row r="899" spans="2:72" x14ac:dyDescent="0.25">
      <c r="B899" s="22">
        <v>10</v>
      </c>
      <c r="C899" s="23">
        <v>1019048</v>
      </c>
      <c r="D899" s="24" t="s">
        <v>932</v>
      </c>
      <c r="E899" s="25">
        <f t="shared" si="405"/>
        <v>60</v>
      </c>
      <c r="F899" s="25">
        <f>Tabela4[[#This Row],[1º ano  LP]]</f>
        <v>60</v>
      </c>
      <c r="G899" s="27">
        <f t="shared" si="406"/>
        <v>4</v>
      </c>
      <c r="H899" s="27">
        <f>Tabela4[[#This Row],[1º ano - APLICADOR LP]]</f>
        <v>4</v>
      </c>
      <c r="I899" s="25">
        <f t="shared" si="407"/>
        <v>89</v>
      </c>
      <c r="J899" s="25">
        <f t="shared" si="408"/>
        <v>89</v>
      </c>
      <c r="K899" s="27">
        <f t="shared" si="409"/>
        <v>6</v>
      </c>
      <c r="L899" s="27">
        <f t="shared" si="410"/>
        <v>6</v>
      </c>
      <c r="M899" s="25">
        <f t="shared" si="411"/>
        <v>100</v>
      </c>
      <c r="N899" s="25">
        <f t="shared" si="412"/>
        <v>100</v>
      </c>
      <c r="O899" s="27">
        <f t="shared" si="413"/>
        <v>6</v>
      </c>
      <c r="P899" s="27">
        <f t="shared" si="414"/>
        <v>6</v>
      </c>
      <c r="Q899" s="25">
        <f t="shared" si="415"/>
        <v>149</v>
      </c>
      <c r="R899" s="25">
        <f t="shared" si="416"/>
        <v>149</v>
      </c>
      <c r="S899" s="25">
        <f t="shared" si="417"/>
        <v>74</v>
      </c>
      <c r="T899" s="25">
        <f t="shared" si="418"/>
        <v>74</v>
      </c>
      <c r="U899" s="25">
        <f t="shared" si="419"/>
        <v>29</v>
      </c>
      <c r="V899" s="25">
        <f t="shared" si="420"/>
        <v>29</v>
      </c>
      <c r="W899" s="25">
        <f t="shared" si="421"/>
        <v>0</v>
      </c>
      <c r="X899" s="25">
        <f t="shared" si="422"/>
        <v>0</v>
      </c>
      <c r="Y899" s="25">
        <f t="shared" si="423"/>
        <v>0</v>
      </c>
      <c r="Z899" s="25">
        <f t="shared" si="424"/>
        <v>0</v>
      </c>
      <c r="AA899" s="25">
        <f t="shared" si="425"/>
        <v>0</v>
      </c>
      <c r="AB899" s="25">
        <f t="shared" si="426"/>
        <v>0</v>
      </c>
      <c r="AC899" s="25">
        <f t="shared" si="427"/>
        <v>0</v>
      </c>
      <c r="AD899" s="25">
        <f t="shared" si="428"/>
        <v>0</v>
      </c>
      <c r="AE899" s="25">
        <f t="shared" si="429"/>
        <v>0</v>
      </c>
      <c r="AF899" s="27">
        <f t="shared" si="430"/>
        <v>0</v>
      </c>
      <c r="AG899" s="27">
        <f t="shared" si="431"/>
        <v>0</v>
      </c>
      <c r="AH899" s="27">
        <f t="shared" si="432"/>
        <v>0</v>
      </c>
      <c r="AI899" s="27">
        <f t="shared" si="433"/>
        <v>0</v>
      </c>
      <c r="AJ899" s="27">
        <f t="shared" si="434"/>
        <v>0</v>
      </c>
      <c r="AK899" s="26">
        <f>SUM(Tabela4[[#This Row],[1º ano  LP]:[Questionário Contextual Estudante]])</f>
        <v>1034</v>
      </c>
      <c r="AM899">
        <f>IFERROR(IF(VLOOKUP(Tabela4[[#This Row],[Designação]],BW:BX,2,0)="SIM",SUM(AR899:AU899)+(4*(SUM(BH899:BK899))),0),0)</f>
        <v>0</v>
      </c>
      <c r="AN899">
        <f>IFERROR(IF(VLOOKUP(Tabela4[[#This Row],[Designação]],BW:BX,2,0)="SIM",SUM(AV899:BC899)+(4*(SUM(BL899:BS899))),0),0)</f>
        <v>0</v>
      </c>
      <c r="AO899">
        <f>IFERROR(VLOOKUP(Tabela4[[#This Row],[Designação]],BW:BX,2,0),0)</f>
        <v>0</v>
      </c>
      <c r="AP899" t="str">
        <f>IF(Tabela4[[#This Row],[Designação]]=AQ899,"SIM","NÃO")</f>
        <v>SIM</v>
      </c>
      <c r="AQ899" s="38">
        <v>1019048</v>
      </c>
      <c r="AR899">
        <v>52</v>
      </c>
      <c r="AS899">
        <v>77</v>
      </c>
      <c r="AT899">
        <v>88</v>
      </c>
      <c r="AU899">
        <v>133</v>
      </c>
      <c r="AV899">
        <v>66</v>
      </c>
      <c r="AW899">
        <v>25</v>
      </c>
      <c r="BD899">
        <v>441</v>
      </c>
      <c r="BF899" t="str">
        <f t="shared" si="435"/>
        <v>sim</v>
      </c>
      <c r="BG899" s="38">
        <v>1019048</v>
      </c>
      <c r="BH899">
        <v>2</v>
      </c>
      <c r="BI899">
        <v>3</v>
      </c>
      <c r="BJ899">
        <v>3</v>
      </c>
      <c r="BK899">
        <v>4</v>
      </c>
      <c r="BL899">
        <v>2</v>
      </c>
      <c r="BM899">
        <v>1</v>
      </c>
      <c r="BT899">
        <v>15</v>
      </c>
    </row>
    <row r="900" spans="2:72" x14ac:dyDescent="0.25">
      <c r="B900" s="22">
        <v>10</v>
      </c>
      <c r="C900" s="23">
        <v>1019049</v>
      </c>
      <c r="D900" s="24" t="s">
        <v>933</v>
      </c>
      <c r="E900" s="25">
        <f t="shared" si="405"/>
        <v>65</v>
      </c>
      <c r="F900" s="25">
        <f>Tabela4[[#This Row],[1º ano  LP]]</f>
        <v>65</v>
      </c>
      <c r="G900" s="27">
        <f t="shared" si="406"/>
        <v>4</v>
      </c>
      <c r="H900" s="27">
        <f>Tabela4[[#This Row],[1º ano - APLICADOR LP]]</f>
        <v>4</v>
      </c>
      <c r="I900" s="25">
        <f t="shared" si="407"/>
        <v>62</v>
      </c>
      <c r="J900" s="25">
        <f t="shared" si="408"/>
        <v>62</v>
      </c>
      <c r="K900" s="27">
        <f t="shared" si="409"/>
        <v>4</v>
      </c>
      <c r="L900" s="27">
        <f t="shared" si="410"/>
        <v>4</v>
      </c>
      <c r="M900" s="25">
        <f t="shared" si="411"/>
        <v>72</v>
      </c>
      <c r="N900" s="25">
        <f t="shared" si="412"/>
        <v>72</v>
      </c>
      <c r="O900" s="27">
        <f t="shared" si="413"/>
        <v>4</v>
      </c>
      <c r="P900" s="27">
        <f t="shared" si="414"/>
        <v>4</v>
      </c>
      <c r="Q900" s="25">
        <f t="shared" si="415"/>
        <v>113</v>
      </c>
      <c r="R900" s="25">
        <f t="shared" si="416"/>
        <v>113</v>
      </c>
      <c r="S900" s="25">
        <f t="shared" si="417"/>
        <v>94</v>
      </c>
      <c r="T900" s="25">
        <f t="shared" si="418"/>
        <v>94</v>
      </c>
      <c r="U900" s="25">
        <f t="shared" si="419"/>
        <v>0</v>
      </c>
      <c r="V900" s="25">
        <f t="shared" si="420"/>
        <v>0</v>
      </c>
      <c r="W900" s="25">
        <f t="shared" si="421"/>
        <v>0</v>
      </c>
      <c r="X900" s="25">
        <f t="shared" si="422"/>
        <v>0</v>
      </c>
      <c r="Y900" s="25">
        <f t="shared" si="423"/>
        <v>0</v>
      </c>
      <c r="Z900" s="25">
        <f t="shared" si="424"/>
        <v>0</v>
      </c>
      <c r="AA900" s="25">
        <f t="shared" si="425"/>
        <v>0</v>
      </c>
      <c r="AB900" s="25">
        <f t="shared" si="426"/>
        <v>0</v>
      </c>
      <c r="AC900" s="25">
        <f t="shared" si="427"/>
        <v>0</v>
      </c>
      <c r="AD900" s="25">
        <f t="shared" si="428"/>
        <v>0</v>
      </c>
      <c r="AE900" s="25">
        <f t="shared" si="429"/>
        <v>0</v>
      </c>
      <c r="AF900" s="27">
        <f t="shared" si="430"/>
        <v>0</v>
      </c>
      <c r="AG900" s="27">
        <f t="shared" si="431"/>
        <v>0</v>
      </c>
      <c r="AH900" s="27">
        <f t="shared" si="432"/>
        <v>0</v>
      </c>
      <c r="AI900" s="27">
        <f t="shared" si="433"/>
        <v>0</v>
      </c>
      <c r="AJ900" s="27">
        <f t="shared" si="434"/>
        <v>0</v>
      </c>
      <c r="AK900" s="26">
        <f>SUM(Tabela4[[#This Row],[1º ano  LP]:[Questionário Contextual Estudante]])</f>
        <v>836</v>
      </c>
      <c r="AM900">
        <f>IFERROR(IF(VLOOKUP(Tabela4[[#This Row],[Designação]],BW:BX,2,0)="SIM",SUM(AR900:AU900)+(4*(SUM(BH900:BK900))),0),0)</f>
        <v>0</v>
      </c>
      <c r="AN900">
        <f>IFERROR(IF(VLOOKUP(Tabela4[[#This Row],[Designação]],BW:BX,2,0)="SIM",SUM(AV900:BC900)+(4*(SUM(BL900:BS900))),0),0)</f>
        <v>0</v>
      </c>
      <c r="AO900">
        <f>IFERROR(VLOOKUP(Tabela4[[#This Row],[Designação]],BW:BX,2,0),0)</f>
        <v>0</v>
      </c>
      <c r="AP900" t="str">
        <f>IF(Tabela4[[#This Row],[Designação]]=AQ900,"SIM","NÃO")</f>
        <v>SIM</v>
      </c>
      <c r="AQ900" s="38">
        <v>1019049</v>
      </c>
      <c r="AR900">
        <v>57</v>
      </c>
      <c r="AS900">
        <v>54</v>
      </c>
      <c r="AT900">
        <v>64</v>
      </c>
      <c r="AU900">
        <v>101</v>
      </c>
      <c r="AV900">
        <v>82</v>
      </c>
      <c r="BD900">
        <v>358</v>
      </c>
      <c r="BF900" t="str">
        <f t="shared" si="435"/>
        <v>sim</v>
      </c>
      <c r="BG900" s="38">
        <v>1019049</v>
      </c>
      <c r="BH900">
        <v>2</v>
      </c>
      <c r="BI900">
        <v>2</v>
      </c>
      <c r="BJ900">
        <v>2</v>
      </c>
      <c r="BK900">
        <v>3</v>
      </c>
      <c r="BL900">
        <v>3</v>
      </c>
      <c r="BT900">
        <v>12</v>
      </c>
    </row>
    <row r="901" spans="2:72" x14ac:dyDescent="0.25">
      <c r="B901" s="22">
        <v>10</v>
      </c>
      <c r="C901" s="23">
        <v>1019050</v>
      </c>
      <c r="D901" s="24" t="s">
        <v>934</v>
      </c>
      <c r="E901" s="25">
        <f t="shared" si="405"/>
        <v>72</v>
      </c>
      <c r="F901" s="25">
        <f>Tabela4[[#This Row],[1º ano  LP]]</f>
        <v>72</v>
      </c>
      <c r="G901" s="27">
        <f t="shared" si="406"/>
        <v>6</v>
      </c>
      <c r="H901" s="27">
        <f>Tabela4[[#This Row],[1º ano - APLICADOR LP]]</f>
        <v>6</v>
      </c>
      <c r="I901" s="25">
        <f t="shared" si="407"/>
        <v>83</v>
      </c>
      <c r="J901" s="25">
        <f t="shared" si="408"/>
        <v>83</v>
      </c>
      <c r="K901" s="27">
        <f t="shared" si="409"/>
        <v>6</v>
      </c>
      <c r="L901" s="27">
        <f t="shared" si="410"/>
        <v>6</v>
      </c>
      <c r="M901" s="25">
        <f t="shared" si="411"/>
        <v>73</v>
      </c>
      <c r="N901" s="25">
        <f t="shared" si="412"/>
        <v>73</v>
      </c>
      <c r="O901" s="27">
        <f t="shared" si="413"/>
        <v>4</v>
      </c>
      <c r="P901" s="27">
        <f t="shared" si="414"/>
        <v>4</v>
      </c>
      <c r="Q901" s="25">
        <f t="shared" si="415"/>
        <v>73</v>
      </c>
      <c r="R901" s="25">
        <f t="shared" si="416"/>
        <v>73</v>
      </c>
      <c r="S901" s="25">
        <f t="shared" si="417"/>
        <v>73</v>
      </c>
      <c r="T901" s="25">
        <f t="shared" si="418"/>
        <v>73</v>
      </c>
      <c r="U901" s="25">
        <f t="shared" si="419"/>
        <v>0</v>
      </c>
      <c r="V901" s="25">
        <f t="shared" si="420"/>
        <v>0</v>
      </c>
      <c r="W901" s="25">
        <f t="shared" si="421"/>
        <v>0</v>
      </c>
      <c r="X901" s="25">
        <f t="shared" si="422"/>
        <v>0</v>
      </c>
      <c r="Y901" s="25">
        <f t="shared" si="423"/>
        <v>0</v>
      </c>
      <c r="Z901" s="25">
        <f t="shared" si="424"/>
        <v>0</v>
      </c>
      <c r="AA901" s="25">
        <f t="shared" si="425"/>
        <v>0</v>
      </c>
      <c r="AB901" s="25">
        <f t="shared" si="426"/>
        <v>0</v>
      </c>
      <c r="AC901" s="25">
        <f t="shared" si="427"/>
        <v>0</v>
      </c>
      <c r="AD901" s="25">
        <f t="shared" si="428"/>
        <v>0</v>
      </c>
      <c r="AE901" s="25">
        <f t="shared" si="429"/>
        <v>0</v>
      </c>
      <c r="AF901" s="27">
        <f t="shared" si="430"/>
        <v>0</v>
      </c>
      <c r="AG901" s="27">
        <f t="shared" si="431"/>
        <v>0</v>
      </c>
      <c r="AH901" s="27">
        <f t="shared" si="432"/>
        <v>0</v>
      </c>
      <c r="AI901" s="27">
        <f t="shared" si="433"/>
        <v>0</v>
      </c>
      <c r="AJ901" s="27">
        <f t="shared" si="434"/>
        <v>0</v>
      </c>
      <c r="AK901" s="26">
        <f>SUM(Tabela4[[#This Row],[1º ano  LP]:[Questionário Contextual Estudante]])</f>
        <v>780</v>
      </c>
      <c r="AM901">
        <f>IFERROR(IF(VLOOKUP(Tabela4[[#This Row],[Designação]],BW:BX,2,0)="SIM",SUM(AR901:AU901)+(4*(SUM(BH901:BK901))),0),0)</f>
        <v>0</v>
      </c>
      <c r="AN901">
        <f>IFERROR(IF(VLOOKUP(Tabela4[[#This Row],[Designação]],BW:BX,2,0)="SIM",SUM(AV901:BC901)+(4*(SUM(BL901:BS901))),0),0)</f>
        <v>0</v>
      </c>
      <c r="AO901">
        <f>IFERROR(VLOOKUP(Tabela4[[#This Row],[Designação]],BW:BX,2,0),0)</f>
        <v>0</v>
      </c>
      <c r="AP901" t="str">
        <f>IF(Tabela4[[#This Row],[Designação]]=AQ901,"SIM","NÃO")</f>
        <v>SIM</v>
      </c>
      <c r="AQ901" s="38">
        <v>1019050</v>
      </c>
      <c r="AR901">
        <v>60</v>
      </c>
      <c r="AS901">
        <v>71</v>
      </c>
      <c r="AT901">
        <v>65</v>
      </c>
      <c r="AU901">
        <v>65</v>
      </c>
      <c r="AV901">
        <v>65</v>
      </c>
      <c r="BD901">
        <v>326</v>
      </c>
      <c r="BF901" t="str">
        <f t="shared" si="435"/>
        <v>sim</v>
      </c>
      <c r="BG901" s="38">
        <v>1019050</v>
      </c>
      <c r="BH901">
        <v>3</v>
      </c>
      <c r="BI901">
        <v>3</v>
      </c>
      <c r="BJ901">
        <v>2</v>
      </c>
      <c r="BK901">
        <v>2</v>
      </c>
      <c r="BL901">
        <v>2</v>
      </c>
      <c r="BT901">
        <v>12</v>
      </c>
    </row>
    <row r="902" spans="2:72" x14ac:dyDescent="0.25">
      <c r="B902" s="22">
        <v>10</v>
      </c>
      <c r="C902" s="23">
        <v>1019051</v>
      </c>
      <c r="D902" s="24" t="s">
        <v>935</v>
      </c>
      <c r="E902" s="25">
        <f t="shared" si="405"/>
        <v>90</v>
      </c>
      <c r="F902" s="25">
        <f>Tabela4[[#This Row],[1º ano  LP]]</f>
        <v>90</v>
      </c>
      <c r="G902" s="27">
        <f t="shared" si="406"/>
        <v>6</v>
      </c>
      <c r="H902" s="27">
        <f>Tabela4[[#This Row],[1º ano - APLICADOR LP]]</f>
        <v>6</v>
      </c>
      <c r="I902" s="25">
        <f t="shared" si="407"/>
        <v>97</v>
      </c>
      <c r="J902" s="25">
        <f t="shared" si="408"/>
        <v>97</v>
      </c>
      <c r="K902" s="27">
        <f t="shared" si="409"/>
        <v>6</v>
      </c>
      <c r="L902" s="27">
        <f t="shared" si="410"/>
        <v>6</v>
      </c>
      <c r="M902" s="25">
        <f t="shared" si="411"/>
        <v>119</v>
      </c>
      <c r="N902" s="25">
        <f t="shared" si="412"/>
        <v>119</v>
      </c>
      <c r="O902" s="27">
        <f t="shared" si="413"/>
        <v>8</v>
      </c>
      <c r="P902" s="27">
        <f t="shared" si="414"/>
        <v>8</v>
      </c>
      <c r="Q902" s="25">
        <f t="shared" si="415"/>
        <v>78</v>
      </c>
      <c r="R902" s="25">
        <f t="shared" si="416"/>
        <v>78</v>
      </c>
      <c r="S902" s="25">
        <f t="shared" si="417"/>
        <v>77</v>
      </c>
      <c r="T902" s="25">
        <f t="shared" si="418"/>
        <v>77</v>
      </c>
      <c r="U902" s="25">
        <f t="shared" si="419"/>
        <v>0</v>
      </c>
      <c r="V902" s="25">
        <f t="shared" si="420"/>
        <v>0</v>
      </c>
      <c r="W902" s="25">
        <f t="shared" si="421"/>
        <v>0</v>
      </c>
      <c r="X902" s="25">
        <f t="shared" si="422"/>
        <v>0</v>
      </c>
      <c r="Y902" s="25">
        <f t="shared" si="423"/>
        <v>0</v>
      </c>
      <c r="Z902" s="25">
        <f t="shared" si="424"/>
        <v>0</v>
      </c>
      <c r="AA902" s="25">
        <f t="shared" si="425"/>
        <v>0</v>
      </c>
      <c r="AB902" s="25">
        <f t="shared" si="426"/>
        <v>0</v>
      </c>
      <c r="AC902" s="25">
        <f t="shared" si="427"/>
        <v>0</v>
      </c>
      <c r="AD902" s="25">
        <f t="shared" si="428"/>
        <v>0</v>
      </c>
      <c r="AE902" s="25">
        <f t="shared" si="429"/>
        <v>0</v>
      </c>
      <c r="AF902" s="27">
        <f t="shared" si="430"/>
        <v>0</v>
      </c>
      <c r="AG902" s="27">
        <f t="shared" si="431"/>
        <v>0</v>
      </c>
      <c r="AH902" s="27">
        <f t="shared" si="432"/>
        <v>0</v>
      </c>
      <c r="AI902" s="27">
        <f t="shared" si="433"/>
        <v>0</v>
      </c>
      <c r="AJ902" s="27">
        <f t="shared" si="434"/>
        <v>0</v>
      </c>
      <c r="AK902" s="26">
        <f>SUM(Tabela4[[#This Row],[1º ano  LP]:[Questionário Contextual Estudante]])</f>
        <v>962</v>
      </c>
      <c r="AM902">
        <f>IFERROR(IF(VLOOKUP(Tabela4[[#This Row],[Designação]],BW:BX,2,0)="SIM",SUM(AR902:AU902)+(4*(SUM(BH902:BK902))),0),0)</f>
        <v>0</v>
      </c>
      <c r="AN902">
        <f>IFERROR(IF(VLOOKUP(Tabela4[[#This Row],[Designação]],BW:BX,2,0)="SIM",SUM(AV902:BC902)+(4*(SUM(BL902:BS902))),0),0)</f>
        <v>0</v>
      </c>
      <c r="AO902">
        <f>IFERROR(VLOOKUP(Tabela4[[#This Row],[Designação]],BW:BX,2,0),0)</f>
        <v>0</v>
      </c>
      <c r="AP902" t="str">
        <f>IF(Tabela4[[#This Row],[Designação]]=AQ902,"SIM","NÃO")</f>
        <v>SIM</v>
      </c>
      <c r="AQ902" s="38">
        <v>1019051</v>
      </c>
      <c r="AR902">
        <v>78</v>
      </c>
      <c r="AS902">
        <v>85</v>
      </c>
      <c r="AT902">
        <v>103</v>
      </c>
      <c r="AU902">
        <v>70</v>
      </c>
      <c r="AV902">
        <v>69</v>
      </c>
      <c r="BD902">
        <v>405</v>
      </c>
      <c r="BF902" t="str">
        <f t="shared" si="435"/>
        <v>sim</v>
      </c>
      <c r="BG902" s="38">
        <v>1019051</v>
      </c>
      <c r="BH902">
        <v>3</v>
      </c>
      <c r="BI902">
        <v>3</v>
      </c>
      <c r="BJ902">
        <v>4</v>
      </c>
      <c r="BK902">
        <v>2</v>
      </c>
      <c r="BL902">
        <v>2</v>
      </c>
      <c r="BT902">
        <v>14</v>
      </c>
    </row>
    <row r="903" spans="2:72" x14ac:dyDescent="0.25">
      <c r="B903" s="22">
        <v>10</v>
      </c>
      <c r="C903" s="23">
        <v>1019052</v>
      </c>
      <c r="D903" s="24" t="s">
        <v>936</v>
      </c>
      <c r="E903" s="25">
        <f t="shared" si="405"/>
        <v>0</v>
      </c>
      <c r="F903" s="25">
        <f>Tabela4[[#This Row],[1º ano  LP]]</f>
        <v>0</v>
      </c>
      <c r="G903" s="27">
        <f t="shared" si="406"/>
        <v>0</v>
      </c>
      <c r="H903" s="27">
        <f>Tabela4[[#This Row],[1º ano - APLICADOR LP]]</f>
        <v>0</v>
      </c>
      <c r="I903" s="25">
        <f t="shared" si="407"/>
        <v>0</v>
      </c>
      <c r="J903" s="25">
        <f t="shared" si="408"/>
        <v>0</v>
      </c>
      <c r="K903" s="27">
        <f t="shared" si="409"/>
        <v>0</v>
      </c>
      <c r="L903" s="27">
        <f t="shared" si="410"/>
        <v>0</v>
      </c>
      <c r="M903" s="25">
        <f t="shared" si="411"/>
        <v>0</v>
      </c>
      <c r="N903" s="25">
        <f t="shared" si="412"/>
        <v>0</v>
      </c>
      <c r="O903" s="27">
        <f t="shared" si="413"/>
        <v>0</v>
      </c>
      <c r="P903" s="27">
        <f t="shared" si="414"/>
        <v>0</v>
      </c>
      <c r="Q903" s="25">
        <f t="shared" si="415"/>
        <v>0</v>
      </c>
      <c r="R903" s="25">
        <f t="shared" si="416"/>
        <v>0</v>
      </c>
      <c r="S903" s="25">
        <f t="shared" si="417"/>
        <v>0</v>
      </c>
      <c r="T903" s="25">
        <f t="shared" si="418"/>
        <v>0</v>
      </c>
      <c r="U903" s="25">
        <f t="shared" si="419"/>
        <v>115</v>
      </c>
      <c r="V903" s="25">
        <f t="shared" si="420"/>
        <v>115</v>
      </c>
      <c r="W903" s="25">
        <f t="shared" si="421"/>
        <v>188</v>
      </c>
      <c r="X903" s="25">
        <f t="shared" si="422"/>
        <v>188</v>
      </c>
      <c r="Y903" s="25">
        <f t="shared" si="423"/>
        <v>177</v>
      </c>
      <c r="Z903" s="25">
        <f t="shared" si="424"/>
        <v>177</v>
      </c>
      <c r="AA903" s="25">
        <f t="shared" si="425"/>
        <v>145</v>
      </c>
      <c r="AB903" s="25">
        <f t="shared" si="426"/>
        <v>145</v>
      </c>
      <c r="AC903" s="25">
        <f t="shared" si="427"/>
        <v>0</v>
      </c>
      <c r="AD903" s="25">
        <f t="shared" si="428"/>
        <v>0</v>
      </c>
      <c r="AE903" s="25">
        <f t="shared" si="429"/>
        <v>0</v>
      </c>
      <c r="AF903" s="27">
        <f t="shared" si="430"/>
        <v>0</v>
      </c>
      <c r="AG903" s="27">
        <f t="shared" si="431"/>
        <v>0</v>
      </c>
      <c r="AH903" s="27">
        <f t="shared" si="432"/>
        <v>0</v>
      </c>
      <c r="AI903" s="27">
        <f t="shared" si="433"/>
        <v>0</v>
      </c>
      <c r="AJ903" s="27">
        <f t="shared" si="434"/>
        <v>0</v>
      </c>
      <c r="AK903" s="26">
        <f>SUM(Tabela4[[#This Row],[1º ano  LP]:[Questionário Contextual Estudante]])</f>
        <v>1250</v>
      </c>
      <c r="AM903">
        <f>IFERROR(IF(VLOOKUP(Tabela4[[#This Row],[Designação]],BW:BX,2,0)="SIM",SUM(AR903:AU903)+(4*(SUM(BH903:BK903))),0),0)</f>
        <v>0</v>
      </c>
      <c r="AN903">
        <f>IFERROR(IF(VLOOKUP(Tabela4[[#This Row],[Designação]],BW:BX,2,0)="SIM",SUM(AV903:BC903)+(4*(SUM(BL903:BS903))),0),0)</f>
        <v>0</v>
      </c>
      <c r="AO903">
        <f>IFERROR(VLOOKUP(Tabela4[[#This Row],[Designação]],BW:BX,2,0),0)</f>
        <v>0</v>
      </c>
      <c r="AP903" t="str">
        <f>IF(Tabela4[[#This Row],[Designação]]=AQ903,"SIM","NÃO")</f>
        <v>SIM</v>
      </c>
      <c r="AQ903" s="38">
        <v>1019052</v>
      </c>
      <c r="AW903">
        <v>103</v>
      </c>
      <c r="AX903">
        <v>168</v>
      </c>
      <c r="AY903">
        <v>161</v>
      </c>
      <c r="AZ903">
        <v>133</v>
      </c>
      <c r="BD903">
        <v>565</v>
      </c>
      <c r="BF903" t="str">
        <f t="shared" si="435"/>
        <v>sim</v>
      </c>
      <c r="BG903" s="38">
        <v>1019052</v>
      </c>
      <c r="BM903">
        <v>3</v>
      </c>
      <c r="BN903">
        <v>5</v>
      </c>
      <c r="BO903">
        <v>4</v>
      </c>
      <c r="BP903">
        <v>3</v>
      </c>
      <c r="BT903">
        <v>15</v>
      </c>
    </row>
    <row r="904" spans="2:72" x14ac:dyDescent="0.25">
      <c r="B904" s="22">
        <v>10</v>
      </c>
      <c r="C904" s="23">
        <v>1019053</v>
      </c>
      <c r="D904" s="24" t="s">
        <v>937</v>
      </c>
      <c r="E904" s="25">
        <f t="shared" si="405"/>
        <v>0</v>
      </c>
      <c r="F904" s="25">
        <f>Tabela4[[#This Row],[1º ano  LP]]</f>
        <v>0</v>
      </c>
      <c r="G904" s="27">
        <f t="shared" si="406"/>
        <v>0</v>
      </c>
      <c r="H904" s="27">
        <f>Tabela4[[#This Row],[1º ano - APLICADOR LP]]</f>
        <v>0</v>
      </c>
      <c r="I904" s="25">
        <f t="shared" si="407"/>
        <v>0</v>
      </c>
      <c r="J904" s="25">
        <f t="shared" si="408"/>
        <v>0</v>
      </c>
      <c r="K904" s="27">
        <f t="shared" si="409"/>
        <v>0</v>
      </c>
      <c r="L904" s="27">
        <f t="shared" si="410"/>
        <v>0</v>
      </c>
      <c r="M904" s="25">
        <f t="shared" si="411"/>
        <v>0</v>
      </c>
      <c r="N904" s="25">
        <f t="shared" si="412"/>
        <v>0</v>
      </c>
      <c r="O904" s="27">
        <f t="shared" si="413"/>
        <v>0</v>
      </c>
      <c r="P904" s="27">
        <f t="shared" si="414"/>
        <v>0</v>
      </c>
      <c r="Q904" s="25">
        <f t="shared" si="415"/>
        <v>0</v>
      </c>
      <c r="R904" s="25">
        <f t="shared" si="416"/>
        <v>0</v>
      </c>
      <c r="S904" s="25">
        <f t="shared" si="417"/>
        <v>0</v>
      </c>
      <c r="T904" s="25">
        <f t="shared" si="418"/>
        <v>0</v>
      </c>
      <c r="U904" s="25">
        <f t="shared" si="419"/>
        <v>146</v>
      </c>
      <c r="V904" s="25">
        <f t="shared" si="420"/>
        <v>146</v>
      </c>
      <c r="W904" s="25">
        <f t="shared" si="421"/>
        <v>230</v>
      </c>
      <c r="X904" s="25">
        <f t="shared" si="422"/>
        <v>230</v>
      </c>
      <c r="Y904" s="25">
        <f t="shared" si="423"/>
        <v>196</v>
      </c>
      <c r="Z904" s="25">
        <f t="shared" si="424"/>
        <v>196</v>
      </c>
      <c r="AA904" s="25">
        <f t="shared" si="425"/>
        <v>170</v>
      </c>
      <c r="AB904" s="25">
        <f t="shared" si="426"/>
        <v>170</v>
      </c>
      <c r="AC904" s="25">
        <f t="shared" si="427"/>
        <v>0</v>
      </c>
      <c r="AD904" s="25">
        <f t="shared" si="428"/>
        <v>0</v>
      </c>
      <c r="AE904" s="25">
        <f t="shared" si="429"/>
        <v>38</v>
      </c>
      <c r="AF904" s="27">
        <f t="shared" si="430"/>
        <v>38</v>
      </c>
      <c r="AG904" s="27">
        <f t="shared" si="431"/>
        <v>0</v>
      </c>
      <c r="AH904" s="27">
        <f t="shared" si="432"/>
        <v>0</v>
      </c>
      <c r="AI904" s="27">
        <f t="shared" si="433"/>
        <v>0</v>
      </c>
      <c r="AJ904" s="27">
        <f t="shared" si="434"/>
        <v>0</v>
      </c>
      <c r="AK904" s="26">
        <f>SUM(Tabela4[[#This Row],[1º ano  LP]:[Questionário Contextual Estudante]])</f>
        <v>1560</v>
      </c>
      <c r="AM904">
        <f>IFERROR(IF(VLOOKUP(Tabela4[[#This Row],[Designação]],BW:BX,2,0)="SIM",SUM(AR904:AU904)+(4*(SUM(BH904:BK904))),0),0)</f>
        <v>0</v>
      </c>
      <c r="AN904">
        <f>IFERROR(IF(VLOOKUP(Tabela4[[#This Row],[Designação]],BW:BX,2,0)="SIM",SUM(AV904:BC904)+(4*(SUM(BL904:BS904))),0),0)</f>
        <v>0</v>
      </c>
      <c r="AO904">
        <f>IFERROR(VLOOKUP(Tabela4[[#This Row],[Designação]],BW:BX,2,0),0)</f>
        <v>0</v>
      </c>
      <c r="AP904" t="str">
        <f>IF(Tabela4[[#This Row],[Designação]]=AQ904,"SIM","NÃO")</f>
        <v>SIM</v>
      </c>
      <c r="AQ904" s="38">
        <v>1019053</v>
      </c>
      <c r="AW904">
        <v>130</v>
      </c>
      <c r="AX904">
        <v>206</v>
      </c>
      <c r="AY904">
        <v>176</v>
      </c>
      <c r="AZ904">
        <v>154</v>
      </c>
      <c r="BB904">
        <v>34</v>
      </c>
      <c r="BD904">
        <v>700</v>
      </c>
      <c r="BF904" t="str">
        <f t="shared" si="435"/>
        <v>sim</v>
      </c>
      <c r="BG904" s="38">
        <v>1019053</v>
      </c>
      <c r="BM904">
        <v>4</v>
      </c>
      <c r="BN904">
        <v>6</v>
      </c>
      <c r="BO904">
        <v>5</v>
      </c>
      <c r="BP904">
        <v>4</v>
      </c>
      <c r="BR904">
        <v>1</v>
      </c>
      <c r="BT904">
        <v>20</v>
      </c>
    </row>
    <row r="905" spans="2:72" x14ac:dyDescent="0.25">
      <c r="B905" s="22">
        <v>10</v>
      </c>
      <c r="C905" s="23">
        <v>1019054</v>
      </c>
      <c r="D905" s="24" t="s">
        <v>938</v>
      </c>
      <c r="E905" s="25">
        <f t="shared" ref="E905:E968" si="436">AR905+(4*BH905)</f>
        <v>0</v>
      </c>
      <c r="F905" s="25">
        <f>Tabela4[[#This Row],[1º ano  LP]]</f>
        <v>0</v>
      </c>
      <c r="G905" s="27">
        <f t="shared" ref="G905:G968" si="437">BH905*2</f>
        <v>0</v>
      </c>
      <c r="H905" s="27">
        <f>Tabela4[[#This Row],[1º ano - APLICADOR LP]]</f>
        <v>0</v>
      </c>
      <c r="I905" s="25">
        <f t="shared" ref="I905:I968" si="438">AS905+(4*BI905)</f>
        <v>0</v>
      </c>
      <c r="J905" s="25">
        <f t="shared" ref="J905:J969" si="439">I905</f>
        <v>0</v>
      </c>
      <c r="K905" s="27">
        <f t="shared" ref="K905:K968" si="440">BI905*2</f>
        <v>0</v>
      </c>
      <c r="L905" s="27">
        <f t="shared" ref="L905:L969" si="441">K905</f>
        <v>0</v>
      </c>
      <c r="M905" s="25">
        <f t="shared" ref="M905:M968" si="442">AT905+(4*BJ905)</f>
        <v>0</v>
      </c>
      <c r="N905" s="25">
        <f t="shared" ref="N905:N969" si="443">M905</f>
        <v>0</v>
      </c>
      <c r="O905" s="27">
        <f t="shared" ref="O905:O968" si="444">BJ905*2</f>
        <v>0</v>
      </c>
      <c r="P905" s="27">
        <f t="shared" ref="P905:P969" si="445">O905</f>
        <v>0</v>
      </c>
      <c r="Q905" s="25">
        <f t="shared" ref="Q905:Q968" si="446">AU905+(4*BK905)</f>
        <v>0</v>
      </c>
      <c r="R905" s="25">
        <f t="shared" ref="R905:R969" si="447">Q905</f>
        <v>0</v>
      </c>
      <c r="S905" s="25">
        <f t="shared" ref="S905:S968" si="448">AV905+(4*BL905)</f>
        <v>0</v>
      </c>
      <c r="T905" s="25">
        <f t="shared" ref="T905:T969" si="449">S905</f>
        <v>0</v>
      </c>
      <c r="U905" s="25">
        <f t="shared" ref="U905:U968" si="450">AW905+(4*BM905)</f>
        <v>140</v>
      </c>
      <c r="V905" s="25">
        <f t="shared" ref="V905:V969" si="451">U905</f>
        <v>140</v>
      </c>
      <c r="W905" s="25">
        <f t="shared" ref="W905:W968" si="452">AX905+(4*BN905)</f>
        <v>164</v>
      </c>
      <c r="X905" s="25">
        <f t="shared" ref="X905:X969" si="453">W905</f>
        <v>164</v>
      </c>
      <c r="Y905" s="25">
        <f t="shared" ref="Y905:Y968" si="454">AY905+(4*BO905)</f>
        <v>160</v>
      </c>
      <c r="Z905" s="25">
        <f t="shared" ref="Z905:Z969" si="455">Y905</f>
        <v>160</v>
      </c>
      <c r="AA905" s="25">
        <f t="shared" ref="AA905:AA968" si="456">AZ905+(4*BP905)</f>
        <v>156</v>
      </c>
      <c r="AB905" s="25">
        <f t="shared" ref="AB905:AB969" si="457">AA905</f>
        <v>156</v>
      </c>
      <c r="AC905" s="25">
        <f t="shared" ref="AC905:AC968" si="458">BA905+(4*BQ905)</f>
        <v>0</v>
      </c>
      <c r="AD905" s="25">
        <f t="shared" ref="AD905:AD969" si="459">AC905</f>
        <v>0</v>
      </c>
      <c r="AE905" s="25">
        <f t="shared" ref="AE905:AE968" si="460">BB905+(4*BR905)</f>
        <v>0</v>
      </c>
      <c r="AF905" s="27">
        <f t="shared" ref="AF905:AF969" si="461">AE905</f>
        <v>0</v>
      </c>
      <c r="AG905" s="27">
        <f t="shared" ref="AG905:AG968" si="462">BC905+(4*BS905)</f>
        <v>0</v>
      </c>
      <c r="AH905" s="27">
        <f t="shared" ref="AH905:AH969" si="463">AG905</f>
        <v>0</v>
      </c>
      <c r="AI905" s="27">
        <f t="shared" ref="AI905:AI968" si="464">AM905</f>
        <v>0</v>
      </c>
      <c r="AJ905" s="27">
        <f t="shared" ref="AJ905:AJ968" si="465">AN905</f>
        <v>0</v>
      </c>
      <c r="AK905" s="26">
        <f>SUM(Tabela4[[#This Row],[1º ano  LP]:[Questionário Contextual Estudante]])</f>
        <v>1240</v>
      </c>
      <c r="AM905">
        <f>IFERROR(IF(VLOOKUP(Tabela4[[#This Row],[Designação]],BW:BX,2,0)="SIM",SUM(AR905:AU905)+(4*(SUM(BH905:BK905))),0),0)</f>
        <v>0</v>
      </c>
      <c r="AN905">
        <f>IFERROR(IF(VLOOKUP(Tabela4[[#This Row],[Designação]],BW:BX,2,0)="SIM",SUM(AV905:BC905)+(4*(SUM(BL905:BS905))),0),0)</f>
        <v>0</v>
      </c>
      <c r="AO905">
        <f>IFERROR(VLOOKUP(Tabela4[[#This Row],[Designação]],BW:BX,2,0),0)</f>
        <v>0</v>
      </c>
      <c r="AP905" t="str">
        <f>IF(Tabela4[[#This Row],[Designação]]=AQ905,"SIM","NÃO")</f>
        <v>SIM</v>
      </c>
      <c r="AQ905" s="38">
        <v>1019054</v>
      </c>
      <c r="AW905">
        <v>124</v>
      </c>
      <c r="AX905">
        <v>148</v>
      </c>
      <c r="AY905">
        <v>144</v>
      </c>
      <c r="AZ905">
        <v>140</v>
      </c>
      <c r="BD905">
        <v>556</v>
      </c>
      <c r="BF905" t="str">
        <f t="shared" ref="BF905:BF926" si="466">IF(AQ905=BG905,"sim","não")</f>
        <v>sim</v>
      </c>
      <c r="BG905" s="38">
        <v>1019054</v>
      </c>
      <c r="BM905">
        <v>4</v>
      </c>
      <c r="BN905">
        <v>4</v>
      </c>
      <c r="BO905">
        <v>4</v>
      </c>
      <c r="BP905">
        <v>4</v>
      </c>
      <c r="BT905">
        <v>16</v>
      </c>
    </row>
    <row r="906" spans="2:72" x14ac:dyDescent="0.25">
      <c r="B906" s="22">
        <v>10</v>
      </c>
      <c r="C906" s="23">
        <v>1019055</v>
      </c>
      <c r="D906" s="24" t="s">
        <v>939</v>
      </c>
      <c r="E906" s="25">
        <f t="shared" si="436"/>
        <v>0</v>
      </c>
      <c r="F906" s="25">
        <f>Tabela4[[#This Row],[1º ano  LP]]</f>
        <v>0</v>
      </c>
      <c r="G906" s="27">
        <f t="shared" si="437"/>
        <v>0</v>
      </c>
      <c r="H906" s="27">
        <f>Tabela4[[#This Row],[1º ano - APLICADOR LP]]</f>
        <v>0</v>
      </c>
      <c r="I906" s="25">
        <f t="shared" si="438"/>
        <v>0</v>
      </c>
      <c r="J906" s="25">
        <f t="shared" si="439"/>
        <v>0</v>
      </c>
      <c r="K906" s="27">
        <f t="shared" si="440"/>
        <v>0</v>
      </c>
      <c r="L906" s="27">
        <f t="shared" si="441"/>
        <v>0</v>
      </c>
      <c r="M906" s="25">
        <f t="shared" si="442"/>
        <v>0</v>
      </c>
      <c r="N906" s="25">
        <f t="shared" si="443"/>
        <v>0</v>
      </c>
      <c r="O906" s="27">
        <f t="shared" si="444"/>
        <v>0</v>
      </c>
      <c r="P906" s="27">
        <f t="shared" si="445"/>
        <v>0</v>
      </c>
      <c r="Q906" s="25">
        <f t="shared" si="446"/>
        <v>0</v>
      </c>
      <c r="R906" s="25">
        <f t="shared" si="447"/>
        <v>0</v>
      </c>
      <c r="S906" s="25">
        <f t="shared" si="448"/>
        <v>0</v>
      </c>
      <c r="T906" s="25">
        <f t="shared" si="449"/>
        <v>0</v>
      </c>
      <c r="U906" s="25">
        <f t="shared" si="450"/>
        <v>115</v>
      </c>
      <c r="V906" s="25">
        <f t="shared" si="451"/>
        <v>115</v>
      </c>
      <c r="W906" s="25">
        <f t="shared" si="452"/>
        <v>124</v>
      </c>
      <c r="X906" s="25">
        <f t="shared" si="453"/>
        <v>124</v>
      </c>
      <c r="Y906" s="25">
        <f t="shared" si="454"/>
        <v>131</v>
      </c>
      <c r="Z906" s="25">
        <f t="shared" si="455"/>
        <v>131</v>
      </c>
      <c r="AA906" s="25">
        <f t="shared" si="456"/>
        <v>135</v>
      </c>
      <c r="AB906" s="25">
        <f t="shared" si="457"/>
        <v>135</v>
      </c>
      <c r="AC906" s="25">
        <f t="shared" si="458"/>
        <v>67</v>
      </c>
      <c r="AD906" s="25">
        <f t="shared" si="459"/>
        <v>67</v>
      </c>
      <c r="AE906" s="25">
        <f t="shared" si="460"/>
        <v>67</v>
      </c>
      <c r="AF906" s="27">
        <f t="shared" si="461"/>
        <v>67</v>
      </c>
      <c r="AG906" s="27">
        <f t="shared" si="462"/>
        <v>0</v>
      </c>
      <c r="AH906" s="27">
        <f t="shared" si="463"/>
        <v>0</v>
      </c>
      <c r="AI906" s="27">
        <f t="shared" si="464"/>
        <v>0</v>
      </c>
      <c r="AJ906" s="27">
        <f t="shared" si="465"/>
        <v>0</v>
      </c>
      <c r="AK906" s="26">
        <f>SUM(Tabela4[[#This Row],[1º ano  LP]:[Questionário Contextual Estudante]])</f>
        <v>1278</v>
      </c>
      <c r="AM906">
        <f>IFERROR(IF(VLOOKUP(Tabela4[[#This Row],[Designação]],BW:BX,2,0)="SIM",SUM(AR906:AU906)+(4*(SUM(BH906:BK906))),0),0)</f>
        <v>0</v>
      </c>
      <c r="AN906">
        <f>IFERROR(IF(VLOOKUP(Tabela4[[#This Row],[Designação]],BW:BX,2,0)="SIM",SUM(AV906:BC906)+(4*(SUM(BL906:BS906))),0),0)</f>
        <v>0</v>
      </c>
      <c r="AO906">
        <f>IFERROR(VLOOKUP(Tabela4[[#This Row],[Designação]],BW:BX,2,0),0)</f>
        <v>0</v>
      </c>
      <c r="AP906" t="str">
        <f>IF(Tabela4[[#This Row],[Designação]]=AQ906,"SIM","NÃO")</f>
        <v>SIM</v>
      </c>
      <c r="AQ906" s="38">
        <v>1019055</v>
      </c>
      <c r="AW906">
        <v>103</v>
      </c>
      <c r="AX906">
        <v>112</v>
      </c>
      <c r="AY906">
        <v>119</v>
      </c>
      <c r="AZ906">
        <v>123</v>
      </c>
      <c r="BA906">
        <v>59</v>
      </c>
      <c r="BB906">
        <v>59</v>
      </c>
      <c r="BD906">
        <v>575</v>
      </c>
      <c r="BF906" t="str">
        <f t="shared" si="466"/>
        <v>sim</v>
      </c>
      <c r="BG906" s="38">
        <v>1019055</v>
      </c>
      <c r="BM906">
        <v>3</v>
      </c>
      <c r="BN906">
        <v>3</v>
      </c>
      <c r="BO906">
        <v>3</v>
      </c>
      <c r="BP906">
        <v>3</v>
      </c>
      <c r="BQ906">
        <v>2</v>
      </c>
      <c r="BR906">
        <v>2</v>
      </c>
      <c r="BT906">
        <v>16</v>
      </c>
    </row>
    <row r="907" spans="2:72" x14ac:dyDescent="0.25">
      <c r="B907" s="22">
        <v>10</v>
      </c>
      <c r="C907" s="23">
        <v>1019056</v>
      </c>
      <c r="D907" s="24" t="s">
        <v>940</v>
      </c>
      <c r="E907" s="25">
        <f t="shared" si="436"/>
        <v>194</v>
      </c>
      <c r="F907" s="25">
        <f>Tabela4[[#This Row],[1º ano  LP]]</f>
        <v>194</v>
      </c>
      <c r="G907" s="27">
        <f t="shared" si="437"/>
        <v>12</v>
      </c>
      <c r="H907" s="27">
        <f>Tabela4[[#This Row],[1º ano - APLICADOR LP]]</f>
        <v>12</v>
      </c>
      <c r="I907" s="25">
        <f t="shared" si="438"/>
        <v>181</v>
      </c>
      <c r="J907" s="25">
        <f t="shared" si="439"/>
        <v>181</v>
      </c>
      <c r="K907" s="27">
        <f t="shared" si="440"/>
        <v>10</v>
      </c>
      <c r="L907" s="27">
        <f t="shared" si="441"/>
        <v>10</v>
      </c>
      <c r="M907" s="25">
        <f t="shared" si="442"/>
        <v>177</v>
      </c>
      <c r="N907" s="25">
        <f t="shared" si="443"/>
        <v>177</v>
      </c>
      <c r="O907" s="27">
        <f t="shared" si="444"/>
        <v>10</v>
      </c>
      <c r="P907" s="27">
        <f t="shared" si="445"/>
        <v>10</v>
      </c>
      <c r="Q907" s="25">
        <f t="shared" si="446"/>
        <v>203</v>
      </c>
      <c r="R907" s="25">
        <f t="shared" si="447"/>
        <v>203</v>
      </c>
      <c r="S907" s="25">
        <f t="shared" si="448"/>
        <v>185</v>
      </c>
      <c r="T907" s="25">
        <f t="shared" si="449"/>
        <v>185</v>
      </c>
      <c r="U907" s="25">
        <f t="shared" si="450"/>
        <v>0</v>
      </c>
      <c r="V907" s="25">
        <f t="shared" si="451"/>
        <v>0</v>
      </c>
      <c r="W907" s="25">
        <f t="shared" si="452"/>
        <v>0</v>
      </c>
      <c r="X907" s="25">
        <f t="shared" si="453"/>
        <v>0</v>
      </c>
      <c r="Y907" s="25">
        <f t="shared" si="454"/>
        <v>0</v>
      </c>
      <c r="Z907" s="25">
        <f t="shared" si="455"/>
        <v>0</v>
      </c>
      <c r="AA907" s="25">
        <f t="shared" si="456"/>
        <v>0</v>
      </c>
      <c r="AB907" s="25">
        <f t="shared" si="457"/>
        <v>0</v>
      </c>
      <c r="AC907" s="25">
        <f t="shared" si="458"/>
        <v>0</v>
      </c>
      <c r="AD907" s="25">
        <f t="shared" si="459"/>
        <v>0</v>
      </c>
      <c r="AE907" s="25">
        <f t="shared" si="460"/>
        <v>0</v>
      </c>
      <c r="AF907" s="27">
        <f t="shared" si="461"/>
        <v>0</v>
      </c>
      <c r="AG907" s="27">
        <f t="shared" si="462"/>
        <v>0</v>
      </c>
      <c r="AH907" s="27">
        <f t="shared" si="463"/>
        <v>0</v>
      </c>
      <c r="AI907" s="27">
        <f t="shared" si="464"/>
        <v>755</v>
      </c>
      <c r="AJ907" s="27">
        <f t="shared" si="465"/>
        <v>185</v>
      </c>
      <c r="AK907" s="26">
        <f>SUM(Tabela4[[#This Row],[1º ano  LP]:[Questionário Contextual Estudante]])</f>
        <v>2884</v>
      </c>
      <c r="AM907">
        <f>IFERROR(IF(VLOOKUP(Tabela4[[#This Row],[Designação]],BW:BX,2,0)="SIM",SUM(AR907:AU907)+(4*(SUM(BH907:BK907))),0),0)</f>
        <v>755</v>
      </c>
      <c r="AN907">
        <f>IFERROR(IF(VLOOKUP(Tabela4[[#This Row],[Designação]],BW:BX,2,0)="SIM",SUM(AV907:BC907)+(4*(SUM(BL907:BS907))),0),0)</f>
        <v>185</v>
      </c>
      <c r="AO907" t="str">
        <f>IFERROR(VLOOKUP(Tabela4[[#This Row],[Designação]],BW:BX,2,0),0)</f>
        <v>SIM</v>
      </c>
      <c r="AP907" t="str">
        <f>IF(Tabela4[[#This Row],[Designação]]=AQ907,"SIM","NÃO")</f>
        <v>SIM</v>
      </c>
      <c r="AQ907" s="38">
        <v>1019056</v>
      </c>
      <c r="AR907">
        <v>170</v>
      </c>
      <c r="AS907">
        <v>161</v>
      </c>
      <c r="AT907">
        <v>157</v>
      </c>
      <c r="AU907">
        <v>183</v>
      </c>
      <c r="AV907">
        <v>165</v>
      </c>
      <c r="BD907">
        <v>836</v>
      </c>
      <c r="BF907" t="str">
        <f t="shared" si="466"/>
        <v>sim</v>
      </c>
      <c r="BG907" s="38">
        <v>1019056</v>
      </c>
      <c r="BH907">
        <v>6</v>
      </c>
      <c r="BI907">
        <v>5</v>
      </c>
      <c r="BJ907">
        <v>5</v>
      </c>
      <c r="BK907">
        <v>5</v>
      </c>
      <c r="BL907">
        <v>5</v>
      </c>
      <c r="BT907">
        <v>26</v>
      </c>
    </row>
    <row r="908" spans="2:72" x14ac:dyDescent="0.25">
      <c r="B908" s="22">
        <v>10</v>
      </c>
      <c r="C908" s="23">
        <v>1019057</v>
      </c>
      <c r="D908" s="24" t="s">
        <v>941</v>
      </c>
      <c r="E908" s="25">
        <f t="shared" si="436"/>
        <v>118</v>
      </c>
      <c r="F908" s="25">
        <f>Tabela4[[#This Row],[1º ano  LP]]</f>
        <v>118</v>
      </c>
      <c r="G908" s="27">
        <f t="shared" si="437"/>
        <v>8</v>
      </c>
      <c r="H908" s="27">
        <f>Tabela4[[#This Row],[1º ano - APLICADOR LP]]</f>
        <v>8</v>
      </c>
      <c r="I908" s="25">
        <f t="shared" si="438"/>
        <v>100</v>
      </c>
      <c r="J908" s="25">
        <f t="shared" si="439"/>
        <v>100</v>
      </c>
      <c r="K908" s="27">
        <f t="shared" si="440"/>
        <v>6</v>
      </c>
      <c r="L908" s="27">
        <f t="shared" si="441"/>
        <v>6</v>
      </c>
      <c r="M908" s="25">
        <f t="shared" si="442"/>
        <v>103</v>
      </c>
      <c r="N908" s="25">
        <f t="shared" si="443"/>
        <v>103</v>
      </c>
      <c r="O908" s="27">
        <f t="shared" si="444"/>
        <v>6</v>
      </c>
      <c r="P908" s="27">
        <f t="shared" si="445"/>
        <v>6</v>
      </c>
      <c r="Q908" s="25">
        <f t="shared" si="446"/>
        <v>113</v>
      </c>
      <c r="R908" s="25">
        <f t="shared" si="447"/>
        <v>113</v>
      </c>
      <c r="S908" s="25">
        <f t="shared" si="448"/>
        <v>109</v>
      </c>
      <c r="T908" s="25">
        <f t="shared" si="449"/>
        <v>109</v>
      </c>
      <c r="U908" s="25">
        <f t="shared" si="450"/>
        <v>0</v>
      </c>
      <c r="V908" s="25">
        <f t="shared" si="451"/>
        <v>0</v>
      </c>
      <c r="W908" s="25">
        <f t="shared" si="452"/>
        <v>0</v>
      </c>
      <c r="X908" s="25">
        <f t="shared" si="453"/>
        <v>0</v>
      </c>
      <c r="Y908" s="25">
        <f t="shared" si="454"/>
        <v>0</v>
      </c>
      <c r="Z908" s="25">
        <f t="shared" si="455"/>
        <v>0</v>
      </c>
      <c r="AA908" s="25">
        <f t="shared" si="456"/>
        <v>0</v>
      </c>
      <c r="AB908" s="25">
        <f t="shared" si="457"/>
        <v>0</v>
      </c>
      <c r="AC908" s="25">
        <f t="shared" si="458"/>
        <v>0</v>
      </c>
      <c r="AD908" s="25">
        <f t="shared" si="459"/>
        <v>0</v>
      </c>
      <c r="AE908" s="25">
        <f t="shared" si="460"/>
        <v>0</v>
      </c>
      <c r="AF908" s="27">
        <f t="shared" si="461"/>
        <v>0</v>
      </c>
      <c r="AG908" s="27">
        <f t="shared" si="462"/>
        <v>0</v>
      </c>
      <c r="AH908" s="27">
        <f t="shared" si="463"/>
        <v>0</v>
      </c>
      <c r="AI908" s="27">
        <f t="shared" si="464"/>
        <v>0</v>
      </c>
      <c r="AJ908" s="27">
        <f t="shared" si="465"/>
        <v>0</v>
      </c>
      <c r="AK908" s="26">
        <f>SUM(Tabela4[[#This Row],[1º ano  LP]:[Questionário Contextual Estudante]])</f>
        <v>1126</v>
      </c>
      <c r="AM908">
        <f>IFERROR(IF(VLOOKUP(Tabela4[[#This Row],[Designação]],BW:BX,2,0)="SIM",SUM(AR908:AU908)+(4*(SUM(BH908:BK908))),0),0)</f>
        <v>0</v>
      </c>
      <c r="AN908">
        <f>IFERROR(IF(VLOOKUP(Tabela4[[#This Row],[Designação]],BW:BX,2,0)="SIM",SUM(AV908:BC908)+(4*(SUM(BL908:BS908))),0),0)</f>
        <v>0</v>
      </c>
      <c r="AO908">
        <f>IFERROR(VLOOKUP(Tabela4[[#This Row],[Designação]],BW:BX,2,0),0)</f>
        <v>0</v>
      </c>
      <c r="AP908" t="str">
        <f>IF(Tabela4[[#This Row],[Designação]]=AQ908,"SIM","NÃO")</f>
        <v>SIM</v>
      </c>
      <c r="AQ908" s="38">
        <v>1019057</v>
      </c>
      <c r="AR908">
        <v>102</v>
      </c>
      <c r="AS908">
        <v>88</v>
      </c>
      <c r="AT908">
        <v>91</v>
      </c>
      <c r="AU908">
        <v>101</v>
      </c>
      <c r="AV908">
        <v>97</v>
      </c>
      <c r="BD908">
        <v>479</v>
      </c>
      <c r="BF908" t="str">
        <f t="shared" si="466"/>
        <v>sim</v>
      </c>
      <c r="BG908" s="38">
        <v>1019057</v>
      </c>
      <c r="BH908">
        <v>4</v>
      </c>
      <c r="BI908">
        <v>3</v>
      </c>
      <c r="BJ908">
        <v>3</v>
      </c>
      <c r="BK908">
        <v>3</v>
      </c>
      <c r="BL908">
        <v>3</v>
      </c>
      <c r="BT908">
        <v>16</v>
      </c>
    </row>
    <row r="909" spans="2:72" x14ac:dyDescent="0.25">
      <c r="B909" s="22">
        <v>10</v>
      </c>
      <c r="C909" s="23">
        <v>1019058</v>
      </c>
      <c r="D909" s="24" t="s">
        <v>942</v>
      </c>
      <c r="E909" s="25">
        <f t="shared" si="436"/>
        <v>0</v>
      </c>
      <c r="F909" s="25">
        <f>Tabela4[[#This Row],[1º ano  LP]]</f>
        <v>0</v>
      </c>
      <c r="G909" s="27">
        <f t="shared" si="437"/>
        <v>0</v>
      </c>
      <c r="H909" s="27">
        <f>Tabela4[[#This Row],[1º ano - APLICADOR LP]]</f>
        <v>0</v>
      </c>
      <c r="I909" s="25">
        <f t="shared" si="438"/>
        <v>0</v>
      </c>
      <c r="J909" s="25">
        <f t="shared" si="439"/>
        <v>0</v>
      </c>
      <c r="K909" s="27">
        <f t="shared" si="440"/>
        <v>0</v>
      </c>
      <c r="L909" s="27">
        <f t="shared" si="441"/>
        <v>0</v>
      </c>
      <c r="M909" s="25">
        <f t="shared" si="442"/>
        <v>0</v>
      </c>
      <c r="N909" s="25">
        <f t="shared" si="443"/>
        <v>0</v>
      </c>
      <c r="O909" s="27">
        <f t="shared" si="444"/>
        <v>0</v>
      </c>
      <c r="P909" s="27">
        <f t="shared" si="445"/>
        <v>0</v>
      </c>
      <c r="Q909" s="25">
        <f t="shared" si="446"/>
        <v>0</v>
      </c>
      <c r="R909" s="25">
        <f t="shared" si="447"/>
        <v>0</v>
      </c>
      <c r="S909" s="25">
        <f t="shared" si="448"/>
        <v>0</v>
      </c>
      <c r="T909" s="25">
        <f t="shared" si="449"/>
        <v>0</v>
      </c>
      <c r="U909" s="25">
        <f t="shared" si="450"/>
        <v>182</v>
      </c>
      <c r="V909" s="25">
        <f t="shared" si="451"/>
        <v>182</v>
      </c>
      <c r="W909" s="25">
        <f t="shared" si="452"/>
        <v>209</v>
      </c>
      <c r="X909" s="25">
        <f t="shared" si="453"/>
        <v>209</v>
      </c>
      <c r="Y909" s="25">
        <f t="shared" si="454"/>
        <v>252</v>
      </c>
      <c r="Z909" s="25">
        <f t="shared" si="455"/>
        <v>252</v>
      </c>
      <c r="AA909" s="25">
        <f t="shared" si="456"/>
        <v>292</v>
      </c>
      <c r="AB909" s="25">
        <f t="shared" si="457"/>
        <v>292</v>
      </c>
      <c r="AC909" s="25">
        <f t="shared" si="458"/>
        <v>0</v>
      </c>
      <c r="AD909" s="25">
        <f t="shared" si="459"/>
        <v>0</v>
      </c>
      <c r="AE909" s="25">
        <f t="shared" si="460"/>
        <v>37</v>
      </c>
      <c r="AF909" s="27">
        <f t="shared" si="461"/>
        <v>37</v>
      </c>
      <c r="AG909" s="27">
        <f t="shared" si="462"/>
        <v>29</v>
      </c>
      <c r="AH909" s="27">
        <f t="shared" si="463"/>
        <v>29</v>
      </c>
      <c r="AI909" s="27">
        <f t="shared" si="464"/>
        <v>0</v>
      </c>
      <c r="AJ909" s="27">
        <f t="shared" si="465"/>
        <v>0</v>
      </c>
      <c r="AK909" s="26">
        <f>SUM(Tabela4[[#This Row],[1º ano  LP]:[Questionário Contextual Estudante]])</f>
        <v>2002</v>
      </c>
      <c r="AM909">
        <f>IFERROR(IF(VLOOKUP(Tabela4[[#This Row],[Designação]],BW:BX,2,0)="SIM",SUM(AR909:AU909)+(4*(SUM(BH909:BK909))),0),0)</f>
        <v>0</v>
      </c>
      <c r="AN909">
        <f>IFERROR(IF(VLOOKUP(Tabela4[[#This Row],[Designação]],BW:BX,2,0)="SIM",SUM(AV909:BC909)+(4*(SUM(BL909:BS909))),0),0)</f>
        <v>0</v>
      </c>
      <c r="AO909">
        <f>IFERROR(VLOOKUP(Tabela4[[#This Row],[Designação]],BW:BX,2,0),0)</f>
        <v>0</v>
      </c>
      <c r="AP909" t="str">
        <f>IF(Tabela4[[#This Row],[Designação]]=AQ909,"SIM","NÃO")</f>
        <v>SIM</v>
      </c>
      <c r="AQ909" s="38">
        <v>1019058</v>
      </c>
      <c r="AW909">
        <v>162</v>
      </c>
      <c r="AX909">
        <v>189</v>
      </c>
      <c r="AY909">
        <v>228</v>
      </c>
      <c r="AZ909">
        <v>264</v>
      </c>
      <c r="BB909">
        <v>33</v>
      </c>
      <c r="BC909">
        <v>25</v>
      </c>
      <c r="BD909">
        <v>901</v>
      </c>
      <c r="BF909" t="str">
        <f t="shared" si="466"/>
        <v>sim</v>
      </c>
      <c r="BG909" s="38">
        <v>1019058</v>
      </c>
      <c r="BM909">
        <v>5</v>
      </c>
      <c r="BN909">
        <v>5</v>
      </c>
      <c r="BO909">
        <v>6</v>
      </c>
      <c r="BP909">
        <v>7</v>
      </c>
      <c r="BR909">
        <v>1</v>
      </c>
      <c r="BS909">
        <v>1</v>
      </c>
      <c r="BT909">
        <v>25</v>
      </c>
    </row>
    <row r="910" spans="2:72" x14ac:dyDescent="0.25">
      <c r="B910" s="22">
        <v>10</v>
      </c>
      <c r="C910" s="23">
        <v>1019059</v>
      </c>
      <c r="D910" s="24" t="s">
        <v>943</v>
      </c>
      <c r="E910" s="25">
        <f t="shared" si="436"/>
        <v>95</v>
      </c>
      <c r="F910" s="25">
        <f>Tabela4[[#This Row],[1º ano  LP]]</f>
        <v>95</v>
      </c>
      <c r="G910" s="27">
        <f t="shared" si="437"/>
        <v>6</v>
      </c>
      <c r="H910" s="27">
        <f>Tabela4[[#This Row],[1º ano - APLICADOR LP]]</f>
        <v>6</v>
      </c>
      <c r="I910" s="25">
        <f t="shared" si="438"/>
        <v>36</v>
      </c>
      <c r="J910" s="25">
        <f t="shared" si="439"/>
        <v>36</v>
      </c>
      <c r="K910" s="27">
        <f t="shared" si="440"/>
        <v>2</v>
      </c>
      <c r="L910" s="27">
        <f t="shared" si="441"/>
        <v>2</v>
      </c>
      <c r="M910" s="25">
        <f t="shared" si="442"/>
        <v>105</v>
      </c>
      <c r="N910" s="25">
        <f t="shared" si="443"/>
        <v>105</v>
      </c>
      <c r="O910" s="27">
        <f t="shared" si="444"/>
        <v>6</v>
      </c>
      <c r="P910" s="27">
        <f t="shared" si="445"/>
        <v>6</v>
      </c>
      <c r="Q910" s="25">
        <f t="shared" si="446"/>
        <v>67</v>
      </c>
      <c r="R910" s="25">
        <f t="shared" si="447"/>
        <v>67</v>
      </c>
      <c r="S910" s="25">
        <f t="shared" si="448"/>
        <v>100</v>
      </c>
      <c r="T910" s="25">
        <f t="shared" si="449"/>
        <v>100</v>
      </c>
      <c r="U910" s="25">
        <f t="shared" si="450"/>
        <v>0</v>
      </c>
      <c r="V910" s="25">
        <f t="shared" si="451"/>
        <v>0</v>
      </c>
      <c r="W910" s="25">
        <f t="shared" si="452"/>
        <v>0</v>
      </c>
      <c r="X910" s="25">
        <f t="shared" si="453"/>
        <v>0</v>
      </c>
      <c r="Y910" s="25">
        <f t="shared" si="454"/>
        <v>0</v>
      </c>
      <c r="Z910" s="25">
        <f t="shared" si="455"/>
        <v>0</v>
      </c>
      <c r="AA910" s="25">
        <f t="shared" si="456"/>
        <v>0</v>
      </c>
      <c r="AB910" s="25">
        <f t="shared" si="457"/>
        <v>0</v>
      </c>
      <c r="AC910" s="25">
        <f t="shared" si="458"/>
        <v>0</v>
      </c>
      <c r="AD910" s="25">
        <f t="shared" si="459"/>
        <v>0</v>
      </c>
      <c r="AE910" s="25">
        <f t="shared" si="460"/>
        <v>0</v>
      </c>
      <c r="AF910" s="27">
        <f t="shared" si="461"/>
        <v>0</v>
      </c>
      <c r="AG910" s="27">
        <f t="shared" si="462"/>
        <v>0</v>
      </c>
      <c r="AH910" s="27">
        <f t="shared" si="463"/>
        <v>0</v>
      </c>
      <c r="AI910" s="27">
        <f t="shared" si="464"/>
        <v>0</v>
      </c>
      <c r="AJ910" s="27">
        <f t="shared" si="465"/>
        <v>0</v>
      </c>
      <c r="AK910" s="26">
        <f>SUM(Tabela4[[#This Row],[1º ano  LP]:[Questionário Contextual Estudante]])</f>
        <v>834</v>
      </c>
      <c r="AM910">
        <f>IFERROR(IF(VLOOKUP(Tabela4[[#This Row],[Designação]],BW:BX,2,0)="SIM",SUM(AR910:AU910)+(4*(SUM(BH910:BK910))),0),0)</f>
        <v>0</v>
      </c>
      <c r="AN910">
        <f>IFERROR(IF(VLOOKUP(Tabela4[[#This Row],[Designação]],BW:BX,2,0)="SIM",SUM(AV910:BC910)+(4*(SUM(BL910:BS910))),0),0)</f>
        <v>0</v>
      </c>
      <c r="AO910">
        <f>IFERROR(VLOOKUP(Tabela4[[#This Row],[Designação]],BW:BX,2,0),0)</f>
        <v>0</v>
      </c>
      <c r="AP910" t="str">
        <f>IF(Tabela4[[#This Row],[Designação]]=AQ910,"SIM","NÃO")</f>
        <v>SIM</v>
      </c>
      <c r="AQ910" s="38">
        <v>1019059</v>
      </c>
      <c r="AR910">
        <v>83</v>
      </c>
      <c r="AS910">
        <v>32</v>
      </c>
      <c r="AT910">
        <v>93</v>
      </c>
      <c r="AU910">
        <v>59</v>
      </c>
      <c r="AV910">
        <v>88</v>
      </c>
      <c r="BD910">
        <v>355</v>
      </c>
      <c r="BF910" t="str">
        <f t="shared" si="466"/>
        <v>sim</v>
      </c>
      <c r="BG910" s="38">
        <v>1019059</v>
      </c>
      <c r="BH910">
        <v>3</v>
      </c>
      <c r="BI910">
        <v>1</v>
      </c>
      <c r="BJ910">
        <v>3</v>
      </c>
      <c r="BK910">
        <v>2</v>
      </c>
      <c r="BL910">
        <v>3</v>
      </c>
      <c r="BT910">
        <v>12</v>
      </c>
    </row>
    <row r="911" spans="2:72" x14ac:dyDescent="0.25">
      <c r="B911" s="22">
        <v>10</v>
      </c>
      <c r="C911" s="23">
        <v>1019060</v>
      </c>
      <c r="D911" s="24" t="s">
        <v>944</v>
      </c>
      <c r="E911" s="25">
        <f t="shared" si="436"/>
        <v>0</v>
      </c>
      <c r="F911" s="25">
        <f>Tabela4[[#This Row],[1º ano  LP]]</f>
        <v>0</v>
      </c>
      <c r="G911" s="27">
        <f t="shared" si="437"/>
        <v>0</v>
      </c>
      <c r="H911" s="27">
        <f>Tabela4[[#This Row],[1º ano - APLICADOR LP]]</f>
        <v>0</v>
      </c>
      <c r="I911" s="25">
        <f t="shared" si="438"/>
        <v>0</v>
      </c>
      <c r="J911" s="25">
        <f t="shared" si="439"/>
        <v>0</v>
      </c>
      <c r="K911" s="27">
        <f t="shared" si="440"/>
        <v>0</v>
      </c>
      <c r="L911" s="27">
        <f t="shared" si="441"/>
        <v>0</v>
      </c>
      <c r="M911" s="25">
        <f t="shared" si="442"/>
        <v>0</v>
      </c>
      <c r="N911" s="25">
        <f t="shared" si="443"/>
        <v>0</v>
      </c>
      <c r="O911" s="27">
        <f t="shared" si="444"/>
        <v>0</v>
      </c>
      <c r="P911" s="27">
        <f t="shared" si="445"/>
        <v>0</v>
      </c>
      <c r="Q911" s="25">
        <f t="shared" si="446"/>
        <v>0</v>
      </c>
      <c r="R911" s="25">
        <f t="shared" si="447"/>
        <v>0</v>
      </c>
      <c r="S911" s="25">
        <f t="shared" si="448"/>
        <v>0</v>
      </c>
      <c r="T911" s="25">
        <f t="shared" si="449"/>
        <v>0</v>
      </c>
      <c r="U911" s="25">
        <f t="shared" si="450"/>
        <v>285</v>
      </c>
      <c r="V911" s="25">
        <f t="shared" si="451"/>
        <v>285</v>
      </c>
      <c r="W911" s="25">
        <f t="shared" si="452"/>
        <v>274</v>
      </c>
      <c r="X911" s="25">
        <f t="shared" si="453"/>
        <v>274</v>
      </c>
      <c r="Y911" s="25">
        <f t="shared" si="454"/>
        <v>235</v>
      </c>
      <c r="Z911" s="25">
        <f t="shared" si="455"/>
        <v>235</v>
      </c>
      <c r="AA911" s="25">
        <f t="shared" si="456"/>
        <v>323</v>
      </c>
      <c r="AB911" s="25">
        <f t="shared" si="457"/>
        <v>323</v>
      </c>
      <c r="AC911" s="25">
        <f t="shared" si="458"/>
        <v>39</v>
      </c>
      <c r="AD911" s="25">
        <f t="shared" si="459"/>
        <v>39</v>
      </c>
      <c r="AE911" s="25">
        <f t="shared" si="460"/>
        <v>40</v>
      </c>
      <c r="AF911" s="27">
        <f t="shared" si="461"/>
        <v>40</v>
      </c>
      <c r="AG911" s="27">
        <f t="shared" si="462"/>
        <v>0</v>
      </c>
      <c r="AH911" s="27">
        <f t="shared" si="463"/>
        <v>0</v>
      </c>
      <c r="AI911" s="27">
        <f t="shared" si="464"/>
        <v>0</v>
      </c>
      <c r="AJ911" s="27">
        <f t="shared" si="465"/>
        <v>0</v>
      </c>
      <c r="AK911" s="26">
        <f>SUM(Tabela4[[#This Row],[1º ano  LP]:[Questionário Contextual Estudante]])</f>
        <v>2392</v>
      </c>
      <c r="AM911">
        <f>IFERROR(IF(VLOOKUP(Tabela4[[#This Row],[Designação]],BW:BX,2,0)="SIM",SUM(AR911:AU911)+(4*(SUM(BH911:BK911))),0),0)</f>
        <v>0</v>
      </c>
      <c r="AN911">
        <f>IFERROR(IF(VLOOKUP(Tabela4[[#This Row],[Designação]],BW:BX,2,0)="SIM",SUM(AV911:BC911)+(4*(SUM(BL911:BS911))),0),0)</f>
        <v>0</v>
      </c>
      <c r="AO911">
        <f>IFERROR(VLOOKUP(Tabela4[[#This Row],[Designação]],BW:BX,2,0),0)</f>
        <v>0</v>
      </c>
      <c r="AP911" t="str">
        <f>IF(Tabela4[[#This Row],[Designação]]=AQ911,"SIM","NÃO")</f>
        <v>SIM</v>
      </c>
      <c r="AQ911" s="38">
        <v>1019060</v>
      </c>
      <c r="AW911">
        <v>257</v>
      </c>
      <c r="AX911">
        <v>250</v>
      </c>
      <c r="AY911">
        <v>215</v>
      </c>
      <c r="AZ911">
        <v>295</v>
      </c>
      <c r="BA911">
        <v>35</v>
      </c>
      <c r="BB911">
        <v>36</v>
      </c>
      <c r="BD911">
        <v>1088</v>
      </c>
      <c r="BF911" t="str">
        <f t="shared" si="466"/>
        <v>sim</v>
      </c>
      <c r="BG911" s="38">
        <v>1019060</v>
      </c>
      <c r="BM911">
        <v>7</v>
      </c>
      <c r="BN911">
        <v>6</v>
      </c>
      <c r="BO911">
        <v>5</v>
      </c>
      <c r="BP911">
        <v>7</v>
      </c>
      <c r="BQ911">
        <v>1</v>
      </c>
      <c r="BR911">
        <v>1</v>
      </c>
      <c r="BT911">
        <v>27</v>
      </c>
    </row>
    <row r="912" spans="2:72" x14ac:dyDescent="0.25">
      <c r="B912" s="22">
        <v>10</v>
      </c>
      <c r="C912" s="23">
        <v>1019062</v>
      </c>
      <c r="D912" s="24" t="s">
        <v>945</v>
      </c>
      <c r="E912" s="25">
        <f t="shared" si="436"/>
        <v>0</v>
      </c>
      <c r="F912" s="25">
        <f>Tabela4[[#This Row],[1º ano  LP]]</f>
        <v>0</v>
      </c>
      <c r="G912" s="27">
        <f t="shared" si="437"/>
        <v>0</v>
      </c>
      <c r="H912" s="27">
        <f>Tabela4[[#This Row],[1º ano - APLICADOR LP]]</f>
        <v>0</v>
      </c>
      <c r="I912" s="25">
        <f t="shared" si="438"/>
        <v>0</v>
      </c>
      <c r="J912" s="25">
        <f t="shared" si="439"/>
        <v>0</v>
      </c>
      <c r="K912" s="27">
        <f t="shared" si="440"/>
        <v>0</v>
      </c>
      <c r="L912" s="27">
        <f t="shared" si="441"/>
        <v>0</v>
      </c>
      <c r="M912" s="25">
        <f t="shared" si="442"/>
        <v>0</v>
      </c>
      <c r="N912" s="25">
        <f t="shared" si="443"/>
        <v>0</v>
      </c>
      <c r="O912" s="27">
        <f t="shared" si="444"/>
        <v>0</v>
      </c>
      <c r="P912" s="27">
        <f t="shared" si="445"/>
        <v>0</v>
      </c>
      <c r="Q912" s="25">
        <f t="shared" si="446"/>
        <v>0</v>
      </c>
      <c r="R912" s="25">
        <f t="shared" si="447"/>
        <v>0</v>
      </c>
      <c r="S912" s="25">
        <f t="shared" si="448"/>
        <v>0</v>
      </c>
      <c r="T912" s="25">
        <f t="shared" si="449"/>
        <v>0</v>
      </c>
      <c r="U912" s="25">
        <f t="shared" si="450"/>
        <v>137</v>
      </c>
      <c r="V912" s="25">
        <f t="shared" si="451"/>
        <v>137</v>
      </c>
      <c r="W912" s="25">
        <f t="shared" si="452"/>
        <v>171</v>
      </c>
      <c r="X912" s="25">
        <f t="shared" si="453"/>
        <v>171</v>
      </c>
      <c r="Y912" s="25">
        <f t="shared" si="454"/>
        <v>162</v>
      </c>
      <c r="Z912" s="25">
        <f t="shared" si="455"/>
        <v>162</v>
      </c>
      <c r="AA912" s="25">
        <f t="shared" si="456"/>
        <v>209</v>
      </c>
      <c r="AB912" s="25">
        <f t="shared" si="457"/>
        <v>209</v>
      </c>
      <c r="AC912" s="25">
        <f t="shared" si="458"/>
        <v>0</v>
      </c>
      <c r="AD912" s="25">
        <f t="shared" si="459"/>
        <v>0</v>
      </c>
      <c r="AE912" s="25">
        <f t="shared" si="460"/>
        <v>0</v>
      </c>
      <c r="AF912" s="27">
        <f t="shared" si="461"/>
        <v>0</v>
      </c>
      <c r="AG912" s="27">
        <f t="shared" si="462"/>
        <v>0</v>
      </c>
      <c r="AH912" s="27">
        <f t="shared" si="463"/>
        <v>0</v>
      </c>
      <c r="AI912" s="27">
        <f t="shared" si="464"/>
        <v>0</v>
      </c>
      <c r="AJ912" s="27">
        <f t="shared" si="465"/>
        <v>0</v>
      </c>
      <c r="AK912" s="26">
        <f>SUM(Tabela4[[#This Row],[1º ano  LP]:[Questionário Contextual Estudante]])</f>
        <v>1358</v>
      </c>
      <c r="AM912">
        <f>IFERROR(IF(VLOOKUP(Tabela4[[#This Row],[Designação]],BW:BX,2,0)="SIM",SUM(AR912:AU912)+(4*(SUM(BH912:BK912))),0),0)</f>
        <v>0</v>
      </c>
      <c r="AN912">
        <f>IFERROR(IF(VLOOKUP(Tabela4[[#This Row],[Designação]],BW:BX,2,0)="SIM",SUM(AV912:BC912)+(4*(SUM(BL912:BS912))),0),0)</f>
        <v>0</v>
      </c>
      <c r="AO912">
        <f>IFERROR(VLOOKUP(Tabela4[[#This Row],[Designação]],BW:BX,2,0),0)</f>
        <v>0</v>
      </c>
      <c r="AP912" t="str">
        <f>IF(Tabela4[[#This Row],[Designação]]=AQ912,"SIM","NÃO")</f>
        <v>SIM</v>
      </c>
      <c r="AQ912" s="38">
        <v>1019062</v>
      </c>
      <c r="AW912">
        <v>121</v>
      </c>
      <c r="AX912">
        <v>151</v>
      </c>
      <c r="AY912">
        <v>146</v>
      </c>
      <c r="AZ912">
        <v>189</v>
      </c>
      <c r="BD912">
        <v>607</v>
      </c>
      <c r="BF912" t="str">
        <f t="shared" si="466"/>
        <v>sim</v>
      </c>
      <c r="BG912" s="38">
        <v>1019062</v>
      </c>
      <c r="BM912">
        <v>4</v>
      </c>
      <c r="BN912">
        <v>5</v>
      </c>
      <c r="BO912">
        <v>4</v>
      </c>
      <c r="BP912">
        <v>5</v>
      </c>
      <c r="BT912">
        <v>18</v>
      </c>
    </row>
    <row r="913" spans="2:72" x14ac:dyDescent="0.25">
      <c r="B913" s="22">
        <v>10</v>
      </c>
      <c r="C913" s="23">
        <v>1019064</v>
      </c>
      <c r="D913" s="24" t="s">
        <v>946</v>
      </c>
      <c r="E913" s="25">
        <f t="shared" si="436"/>
        <v>61</v>
      </c>
      <c r="F913" s="25">
        <f>Tabela4[[#This Row],[1º ano  LP]]</f>
        <v>61</v>
      </c>
      <c r="G913" s="27">
        <f t="shared" si="437"/>
        <v>4</v>
      </c>
      <c r="H913" s="27">
        <f>Tabela4[[#This Row],[1º ano - APLICADOR LP]]</f>
        <v>4</v>
      </c>
      <c r="I913" s="25">
        <f t="shared" si="438"/>
        <v>88</v>
      </c>
      <c r="J913" s="25">
        <f t="shared" si="439"/>
        <v>88</v>
      </c>
      <c r="K913" s="27">
        <f t="shared" si="440"/>
        <v>6</v>
      </c>
      <c r="L913" s="27">
        <f t="shared" si="441"/>
        <v>6</v>
      </c>
      <c r="M913" s="25">
        <f t="shared" si="442"/>
        <v>91</v>
      </c>
      <c r="N913" s="25">
        <f t="shared" si="443"/>
        <v>91</v>
      </c>
      <c r="O913" s="27">
        <f t="shared" si="444"/>
        <v>6</v>
      </c>
      <c r="P913" s="27">
        <f t="shared" si="445"/>
        <v>6</v>
      </c>
      <c r="Q913" s="25">
        <f t="shared" si="446"/>
        <v>77</v>
      </c>
      <c r="R913" s="25">
        <f t="shared" si="447"/>
        <v>77</v>
      </c>
      <c r="S913" s="25">
        <f t="shared" si="448"/>
        <v>76</v>
      </c>
      <c r="T913" s="25">
        <f t="shared" si="449"/>
        <v>76</v>
      </c>
      <c r="U913" s="25">
        <f t="shared" si="450"/>
        <v>0</v>
      </c>
      <c r="V913" s="25">
        <f t="shared" si="451"/>
        <v>0</v>
      </c>
      <c r="W913" s="25">
        <f t="shared" si="452"/>
        <v>0</v>
      </c>
      <c r="X913" s="25">
        <f t="shared" si="453"/>
        <v>0</v>
      </c>
      <c r="Y913" s="25">
        <f t="shared" si="454"/>
        <v>0</v>
      </c>
      <c r="Z913" s="25">
        <f t="shared" si="455"/>
        <v>0</v>
      </c>
      <c r="AA913" s="25">
        <f t="shared" si="456"/>
        <v>0</v>
      </c>
      <c r="AB913" s="25">
        <f t="shared" si="457"/>
        <v>0</v>
      </c>
      <c r="AC913" s="25">
        <f t="shared" si="458"/>
        <v>0</v>
      </c>
      <c r="AD913" s="25">
        <f t="shared" si="459"/>
        <v>0</v>
      </c>
      <c r="AE913" s="25">
        <f t="shared" si="460"/>
        <v>0</v>
      </c>
      <c r="AF913" s="27">
        <f t="shared" si="461"/>
        <v>0</v>
      </c>
      <c r="AG913" s="27">
        <f t="shared" si="462"/>
        <v>0</v>
      </c>
      <c r="AH913" s="27">
        <f t="shared" si="463"/>
        <v>0</v>
      </c>
      <c r="AI913" s="27">
        <f t="shared" si="464"/>
        <v>0</v>
      </c>
      <c r="AJ913" s="27">
        <f t="shared" si="465"/>
        <v>0</v>
      </c>
      <c r="AK913" s="26">
        <f>SUM(Tabela4[[#This Row],[1º ano  LP]:[Questionário Contextual Estudante]])</f>
        <v>818</v>
      </c>
      <c r="AM913">
        <f>IFERROR(IF(VLOOKUP(Tabela4[[#This Row],[Designação]],BW:BX,2,0)="SIM",SUM(AR913:AU913)+(4*(SUM(BH913:BK913))),0),0)</f>
        <v>0</v>
      </c>
      <c r="AN913">
        <f>IFERROR(IF(VLOOKUP(Tabela4[[#This Row],[Designação]],BW:BX,2,0)="SIM",SUM(AV913:BC913)+(4*(SUM(BL913:BS913))),0),0)</f>
        <v>0</v>
      </c>
      <c r="AO913">
        <f>IFERROR(VLOOKUP(Tabela4[[#This Row],[Designação]],BW:BX,2,0),0)</f>
        <v>0</v>
      </c>
      <c r="AP913" t="str">
        <f>IF(Tabela4[[#This Row],[Designação]]=AQ913,"SIM","NÃO")</f>
        <v>SIM</v>
      </c>
      <c r="AQ913" s="38">
        <v>1019064</v>
      </c>
      <c r="AR913">
        <v>53</v>
      </c>
      <c r="AS913">
        <v>76</v>
      </c>
      <c r="AT913">
        <v>79</v>
      </c>
      <c r="AU913">
        <v>69</v>
      </c>
      <c r="AV913">
        <v>68</v>
      </c>
      <c r="BD913">
        <v>345</v>
      </c>
      <c r="BF913" t="str">
        <f t="shared" si="466"/>
        <v>sim</v>
      </c>
      <c r="BG913" s="38">
        <v>1019064</v>
      </c>
      <c r="BH913">
        <v>2</v>
      </c>
      <c r="BI913">
        <v>3</v>
      </c>
      <c r="BJ913">
        <v>3</v>
      </c>
      <c r="BK913">
        <v>2</v>
      </c>
      <c r="BL913">
        <v>2</v>
      </c>
      <c r="BT913">
        <v>12</v>
      </c>
    </row>
    <row r="914" spans="2:72" x14ac:dyDescent="0.25">
      <c r="B914" s="22">
        <v>10</v>
      </c>
      <c r="C914" s="23">
        <v>1019065</v>
      </c>
      <c r="D914" s="24" t="s">
        <v>947</v>
      </c>
      <c r="E914" s="25">
        <f t="shared" si="436"/>
        <v>124</v>
      </c>
      <c r="F914" s="25">
        <f>Tabela4[[#This Row],[1º ano  LP]]</f>
        <v>124</v>
      </c>
      <c r="G914" s="27">
        <f t="shared" si="437"/>
        <v>8</v>
      </c>
      <c r="H914" s="27">
        <f>Tabela4[[#This Row],[1º ano - APLICADOR LP]]</f>
        <v>8</v>
      </c>
      <c r="I914" s="25">
        <f t="shared" si="438"/>
        <v>123</v>
      </c>
      <c r="J914" s="25">
        <f t="shared" si="439"/>
        <v>123</v>
      </c>
      <c r="K914" s="27">
        <f t="shared" si="440"/>
        <v>8</v>
      </c>
      <c r="L914" s="27">
        <f t="shared" si="441"/>
        <v>8</v>
      </c>
      <c r="M914" s="25">
        <f t="shared" si="442"/>
        <v>66</v>
      </c>
      <c r="N914" s="25">
        <f t="shared" si="443"/>
        <v>66</v>
      </c>
      <c r="O914" s="27">
        <f t="shared" si="444"/>
        <v>4</v>
      </c>
      <c r="P914" s="27">
        <f t="shared" si="445"/>
        <v>4</v>
      </c>
      <c r="Q914" s="25">
        <f t="shared" si="446"/>
        <v>118</v>
      </c>
      <c r="R914" s="25">
        <f t="shared" si="447"/>
        <v>118</v>
      </c>
      <c r="S914" s="25">
        <f t="shared" si="448"/>
        <v>159</v>
      </c>
      <c r="T914" s="25">
        <f t="shared" si="449"/>
        <v>159</v>
      </c>
      <c r="U914" s="25">
        <f t="shared" si="450"/>
        <v>0</v>
      </c>
      <c r="V914" s="25">
        <f t="shared" si="451"/>
        <v>0</v>
      </c>
      <c r="W914" s="25">
        <f t="shared" si="452"/>
        <v>0</v>
      </c>
      <c r="X914" s="25">
        <f t="shared" si="453"/>
        <v>0</v>
      </c>
      <c r="Y914" s="25">
        <f t="shared" si="454"/>
        <v>0</v>
      </c>
      <c r="Z914" s="25">
        <f t="shared" si="455"/>
        <v>0</v>
      </c>
      <c r="AA914" s="25">
        <f t="shared" si="456"/>
        <v>0</v>
      </c>
      <c r="AB914" s="25">
        <f t="shared" si="457"/>
        <v>0</v>
      </c>
      <c r="AC914" s="25">
        <f t="shared" si="458"/>
        <v>0</v>
      </c>
      <c r="AD914" s="25">
        <f t="shared" si="459"/>
        <v>0</v>
      </c>
      <c r="AE914" s="25">
        <f t="shared" si="460"/>
        <v>0</v>
      </c>
      <c r="AF914" s="27">
        <f t="shared" si="461"/>
        <v>0</v>
      </c>
      <c r="AG914" s="27">
        <f t="shared" si="462"/>
        <v>0</v>
      </c>
      <c r="AH914" s="27">
        <f t="shared" si="463"/>
        <v>0</v>
      </c>
      <c r="AI914" s="27">
        <f t="shared" si="464"/>
        <v>0</v>
      </c>
      <c r="AJ914" s="27">
        <f t="shared" si="465"/>
        <v>0</v>
      </c>
      <c r="AK914" s="26">
        <f>SUM(Tabela4[[#This Row],[1º ano  LP]:[Questionário Contextual Estudante]])</f>
        <v>1220</v>
      </c>
      <c r="AM914">
        <f>IFERROR(IF(VLOOKUP(Tabela4[[#This Row],[Designação]],BW:BX,2,0)="SIM",SUM(AR914:AU914)+(4*(SUM(BH914:BK914))),0),0)</f>
        <v>0</v>
      </c>
      <c r="AN914">
        <f>IFERROR(IF(VLOOKUP(Tabela4[[#This Row],[Designação]],BW:BX,2,0)="SIM",SUM(AV914:BC914)+(4*(SUM(BL914:BS914))),0),0)</f>
        <v>0</v>
      </c>
      <c r="AO914">
        <f>IFERROR(VLOOKUP(Tabela4[[#This Row],[Designação]],BW:BX,2,0),0)</f>
        <v>0</v>
      </c>
      <c r="AP914" t="str">
        <f>IF(Tabela4[[#This Row],[Designação]]=AQ914,"SIM","NÃO")</f>
        <v>SIM</v>
      </c>
      <c r="AQ914" s="38">
        <v>1019065</v>
      </c>
      <c r="AR914">
        <v>108</v>
      </c>
      <c r="AS914">
        <v>107</v>
      </c>
      <c r="AT914">
        <v>58</v>
      </c>
      <c r="AU914">
        <v>106</v>
      </c>
      <c r="AV914">
        <v>143</v>
      </c>
      <c r="BD914">
        <v>522</v>
      </c>
      <c r="BF914" t="str">
        <f t="shared" si="466"/>
        <v>sim</v>
      </c>
      <c r="BG914" s="38">
        <v>1019065</v>
      </c>
      <c r="BH914">
        <v>4</v>
      </c>
      <c r="BI914">
        <v>4</v>
      </c>
      <c r="BJ914">
        <v>2</v>
      </c>
      <c r="BK914">
        <v>3</v>
      </c>
      <c r="BL914">
        <v>4</v>
      </c>
      <c r="BT914">
        <v>17</v>
      </c>
    </row>
    <row r="915" spans="2:72" x14ac:dyDescent="0.25">
      <c r="B915" s="22">
        <v>10</v>
      </c>
      <c r="C915" s="23">
        <v>1019072</v>
      </c>
      <c r="D915" s="24" t="s">
        <v>948</v>
      </c>
      <c r="E915" s="25">
        <f t="shared" si="436"/>
        <v>105</v>
      </c>
      <c r="F915" s="25">
        <f>Tabela4[[#This Row],[1º ano  LP]]</f>
        <v>105</v>
      </c>
      <c r="G915" s="27">
        <f t="shared" si="437"/>
        <v>6</v>
      </c>
      <c r="H915" s="27">
        <f>Tabela4[[#This Row],[1º ano - APLICADOR LP]]</f>
        <v>6</v>
      </c>
      <c r="I915" s="25">
        <f t="shared" si="438"/>
        <v>139</v>
      </c>
      <c r="J915" s="25">
        <f t="shared" si="439"/>
        <v>139</v>
      </c>
      <c r="K915" s="27">
        <f t="shared" si="440"/>
        <v>8</v>
      </c>
      <c r="L915" s="27">
        <f t="shared" si="441"/>
        <v>8</v>
      </c>
      <c r="M915" s="25">
        <f t="shared" si="442"/>
        <v>107</v>
      </c>
      <c r="N915" s="25">
        <f t="shared" si="443"/>
        <v>107</v>
      </c>
      <c r="O915" s="27">
        <f t="shared" si="444"/>
        <v>6</v>
      </c>
      <c r="P915" s="27">
        <f t="shared" si="445"/>
        <v>6</v>
      </c>
      <c r="Q915" s="25">
        <f t="shared" si="446"/>
        <v>112</v>
      </c>
      <c r="R915" s="25">
        <f t="shared" si="447"/>
        <v>112</v>
      </c>
      <c r="S915" s="25">
        <f t="shared" si="448"/>
        <v>107</v>
      </c>
      <c r="T915" s="25">
        <f t="shared" si="449"/>
        <v>107</v>
      </c>
      <c r="U915" s="25">
        <f t="shared" si="450"/>
        <v>0</v>
      </c>
      <c r="V915" s="25">
        <f t="shared" si="451"/>
        <v>0</v>
      </c>
      <c r="W915" s="25">
        <f t="shared" si="452"/>
        <v>0</v>
      </c>
      <c r="X915" s="25">
        <f t="shared" si="453"/>
        <v>0</v>
      </c>
      <c r="Y915" s="25">
        <f t="shared" si="454"/>
        <v>0</v>
      </c>
      <c r="Z915" s="25">
        <f t="shared" si="455"/>
        <v>0</v>
      </c>
      <c r="AA915" s="25">
        <f t="shared" si="456"/>
        <v>0</v>
      </c>
      <c r="AB915" s="25">
        <f t="shared" si="457"/>
        <v>0</v>
      </c>
      <c r="AC915" s="25">
        <f t="shared" si="458"/>
        <v>0</v>
      </c>
      <c r="AD915" s="25">
        <f t="shared" si="459"/>
        <v>0</v>
      </c>
      <c r="AE915" s="25">
        <f t="shared" si="460"/>
        <v>0</v>
      </c>
      <c r="AF915" s="27">
        <f t="shared" si="461"/>
        <v>0</v>
      </c>
      <c r="AG915" s="27">
        <f t="shared" si="462"/>
        <v>0</v>
      </c>
      <c r="AH915" s="27">
        <f t="shared" si="463"/>
        <v>0</v>
      </c>
      <c r="AI915" s="27">
        <f t="shared" si="464"/>
        <v>0</v>
      </c>
      <c r="AJ915" s="27">
        <f t="shared" si="465"/>
        <v>0</v>
      </c>
      <c r="AK915" s="26">
        <f>SUM(Tabela4[[#This Row],[1º ano  LP]:[Questionário Contextual Estudante]])</f>
        <v>1180</v>
      </c>
      <c r="AM915">
        <f>IFERROR(IF(VLOOKUP(Tabela4[[#This Row],[Designação]],BW:BX,2,0)="SIM",SUM(AR915:AU915)+(4*(SUM(BH915:BK915))),0),0)</f>
        <v>0</v>
      </c>
      <c r="AN915">
        <f>IFERROR(IF(VLOOKUP(Tabela4[[#This Row],[Designação]],BW:BX,2,0)="SIM",SUM(AV915:BC915)+(4*(SUM(BL915:BS915))),0),0)</f>
        <v>0</v>
      </c>
      <c r="AO915">
        <f>IFERROR(VLOOKUP(Tabela4[[#This Row],[Designação]],BW:BX,2,0),0)</f>
        <v>0</v>
      </c>
      <c r="AP915" t="str">
        <f>IF(Tabela4[[#This Row],[Designação]]=AQ915,"SIM","NÃO")</f>
        <v>SIM</v>
      </c>
      <c r="AQ915" s="38">
        <v>1019072</v>
      </c>
      <c r="AR915">
        <v>93</v>
      </c>
      <c r="AS915">
        <v>123</v>
      </c>
      <c r="AT915">
        <v>95</v>
      </c>
      <c r="AU915">
        <v>100</v>
      </c>
      <c r="AV915">
        <v>95</v>
      </c>
      <c r="BD915">
        <v>506</v>
      </c>
      <c r="BF915" t="str">
        <f t="shared" si="466"/>
        <v>sim</v>
      </c>
      <c r="BG915" s="38">
        <v>1019072</v>
      </c>
      <c r="BH915">
        <v>3</v>
      </c>
      <c r="BI915">
        <v>4</v>
      </c>
      <c r="BJ915">
        <v>3</v>
      </c>
      <c r="BK915">
        <v>3</v>
      </c>
      <c r="BL915">
        <v>3</v>
      </c>
      <c r="BT915">
        <v>16</v>
      </c>
    </row>
    <row r="916" spans="2:72" x14ac:dyDescent="0.25">
      <c r="B916" s="22">
        <v>10</v>
      </c>
      <c r="C916" s="23">
        <v>1019073</v>
      </c>
      <c r="D916" s="24" t="s">
        <v>949</v>
      </c>
      <c r="E916" s="25">
        <f t="shared" si="436"/>
        <v>71</v>
      </c>
      <c r="F916" s="25">
        <f>Tabela4[[#This Row],[1º ano  LP]]</f>
        <v>71</v>
      </c>
      <c r="G916" s="27">
        <f t="shared" si="437"/>
        <v>4</v>
      </c>
      <c r="H916" s="27">
        <f>Tabela4[[#This Row],[1º ano - APLICADOR LP]]</f>
        <v>4</v>
      </c>
      <c r="I916" s="25">
        <f t="shared" si="438"/>
        <v>73</v>
      </c>
      <c r="J916" s="25">
        <f t="shared" si="439"/>
        <v>73</v>
      </c>
      <c r="K916" s="27">
        <f t="shared" si="440"/>
        <v>4</v>
      </c>
      <c r="L916" s="27">
        <f t="shared" si="441"/>
        <v>4</v>
      </c>
      <c r="M916" s="25">
        <f t="shared" si="442"/>
        <v>75</v>
      </c>
      <c r="N916" s="25">
        <f t="shared" si="443"/>
        <v>75</v>
      </c>
      <c r="O916" s="27">
        <f t="shared" si="444"/>
        <v>4</v>
      </c>
      <c r="P916" s="27">
        <f t="shared" si="445"/>
        <v>4</v>
      </c>
      <c r="Q916" s="25">
        <f t="shared" si="446"/>
        <v>78</v>
      </c>
      <c r="R916" s="25">
        <f t="shared" si="447"/>
        <v>78</v>
      </c>
      <c r="S916" s="25">
        <f t="shared" si="448"/>
        <v>76</v>
      </c>
      <c r="T916" s="25">
        <f t="shared" si="449"/>
        <v>76</v>
      </c>
      <c r="U916" s="25">
        <f t="shared" si="450"/>
        <v>0</v>
      </c>
      <c r="V916" s="25">
        <f t="shared" si="451"/>
        <v>0</v>
      </c>
      <c r="W916" s="25">
        <f t="shared" si="452"/>
        <v>0</v>
      </c>
      <c r="X916" s="25">
        <f t="shared" si="453"/>
        <v>0</v>
      </c>
      <c r="Y916" s="25">
        <f t="shared" si="454"/>
        <v>0</v>
      </c>
      <c r="Z916" s="25">
        <f t="shared" si="455"/>
        <v>0</v>
      </c>
      <c r="AA916" s="25">
        <f t="shared" si="456"/>
        <v>0</v>
      </c>
      <c r="AB916" s="25">
        <f t="shared" si="457"/>
        <v>0</v>
      </c>
      <c r="AC916" s="25">
        <f t="shared" si="458"/>
        <v>0</v>
      </c>
      <c r="AD916" s="25">
        <f t="shared" si="459"/>
        <v>0</v>
      </c>
      <c r="AE916" s="25">
        <f t="shared" si="460"/>
        <v>0</v>
      </c>
      <c r="AF916" s="27">
        <f t="shared" si="461"/>
        <v>0</v>
      </c>
      <c r="AG916" s="27">
        <f t="shared" si="462"/>
        <v>0</v>
      </c>
      <c r="AH916" s="27">
        <f t="shared" si="463"/>
        <v>0</v>
      </c>
      <c r="AI916" s="27">
        <f t="shared" si="464"/>
        <v>0</v>
      </c>
      <c r="AJ916" s="27">
        <f t="shared" si="465"/>
        <v>0</v>
      </c>
      <c r="AK916" s="26">
        <f>SUM(Tabela4[[#This Row],[1º ano  LP]:[Questionário Contextual Estudante]])</f>
        <v>770</v>
      </c>
      <c r="AM916">
        <f>IFERROR(IF(VLOOKUP(Tabela4[[#This Row],[Designação]],BW:BX,2,0)="SIM",SUM(AR916:AU916)+(4*(SUM(BH916:BK916))),0),0)</f>
        <v>0</v>
      </c>
      <c r="AN916">
        <f>IFERROR(IF(VLOOKUP(Tabela4[[#This Row],[Designação]],BW:BX,2,0)="SIM",SUM(AV916:BC916)+(4*(SUM(BL916:BS916))),0),0)</f>
        <v>0</v>
      </c>
      <c r="AO916">
        <f>IFERROR(VLOOKUP(Tabela4[[#This Row],[Designação]],BW:BX,2,0),0)</f>
        <v>0</v>
      </c>
      <c r="AP916" t="str">
        <f>IF(Tabela4[[#This Row],[Designação]]=AQ916,"SIM","NÃO")</f>
        <v>SIM</v>
      </c>
      <c r="AQ916" s="38">
        <v>1019073</v>
      </c>
      <c r="AR916">
        <v>63</v>
      </c>
      <c r="AS916">
        <v>65</v>
      </c>
      <c r="AT916">
        <v>67</v>
      </c>
      <c r="AU916">
        <v>70</v>
      </c>
      <c r="AV916">
        <v>68</v>
      </c>
      <c r="BD916">
        <v>333</v>
      </c>
      <c r="BF916" t="str">
        <f t="shared" si="466"/>
        <v>sim</v>
      </c>
      <c r="BG916" s="38">
        <v>1019073</v>
      </c>
      <c r="BH916">
        <v>2</v>
      </c>
      <c r="BI916">
        <v>2</v>
      </c>
      <c r="BJ916">
        <v>2</v>
      </c>
      <c r="BK916">
        <v>2</v>
      </c>
      <c r="BL916">
        <v>2</v>
      </c>
      <c r="BT916">
        <v>10</v>
      </c>
    </row>
    <row r="917" spans="2:72" x14ac:dyDescent="0.25">
      <c r="B917" s="22">
        <v>10</v>
      </c>
      <c r="C917" s="23">
        <v>1019074</v>
      </c>
      <c r="D917" s="24" t="s">
        <v>950</v>
      </c>
      <c r="E917" s="25">
        <f t="shared" si="436"/>
        <v>168</v>
      </c>
      <c r="F917" s="25">
        <f>Tabela4[[#This Row],[1º ano  LP]]</f>
        <v>168</v>
      </c>
      <c r="G917" s="27">
        <f t="shared" si="437"/>
        <v>10</v>
      </c>
      <c r="H917" s="27">
        <f>Tabela4[[#This Row],[1º ano - APLICADOR LP]]</f>
        <v>10</v>
      </c>
      <c r="I917" s="25">
        <f t="shared" si="438"/>
        <v>105</v>
      </c>
      <c r="J917" s="25">
        <f t="shared" si="439"/>
        <v>105</v>
      </c>
      <c r="K917" s="27">
        <f t="shared" si="440"/>
        <v>6</v>
      </c>
      <c r="L917" s="27">
        <f t="shared" si="441"/>
        <v>6</v>
      </c>
      <c r="M917" s="25">
        <f t="shared" si="442"/>
        <v>142</v>
      </c>
      <c r="N917" s="25">
        <f t="shared" si="443"/>
        <v>142</v>
      </c>
      <c r="O917" s="27">
        <f t="shared" si="444"/>
        <v>8</v>
      </c>
      <c r="P917" s="27">
        <f t="shared" si="445"/>
        <v>8</v>
      </c>
      <c r="Q917" s="25">
        <f t="shared" si="446"/>
        <v>82</v>
      </c>
      <c r="R917" s="25">
        <f t="shared" si="447"/>
        <v>82</v>
      </c>
      <c r="S917" s="25">
        <f t="shared" si="448"/>
        <v>44</v>
      </c>
      <c r="T917" s="25">
        <f t="shared" si="449"/>
        <v>44</v>
      </c>
      <c r="U917" s="25">
        <f t="shared" si="450"/>
        <v>0</v>
      </c>
      <c r="V917" s="25">
        <f t="shared" si="451"/>
        <v>0</v>
      </c>
      <c r="W917" s="25">
        <f t="shared" si="452"/>
        <v>0</v>
      </c>
      <c r="X917" s="25">
        <f t="shared" si="453"/>
        <v>0</v>
      </c>
      <c r="Y917" s="25">
        <f t="shared" si="454"/>
        <v>0</v>
      </c>
      <c r="Z917" s="25">
        <f t="shared" si="455"/>
        <v>0</v>
      </c>
      <c r="AA917" s="25">
        <f t="shared" si="456"/>
        <v>0</v>
      </c>
      <c r="AB917" s="25">
        <f t="shared" si="457"/>
        <v>0</v>
      </c>
      <c r="AC917" s="25">
        <f t="shared" si="458"/>
        <v>0</v>
      </c>
      <c r="AD917" s="25">
        <f t="shared" si="459"/>
        <v>0</v>
      </c>
      <c r="AE917" s="25">
        <f t="shared" si="460"/>
        <v>0</v>
      </c>
      <c r="AF917" s="27">
        <f t="shared" si="461"/>
        <v>0</v>
      </c>
      <c r="AG917" s="27">
        <f t="shared" si="462"/>
        <v>0</v>
      </c>
      <c r="AH917" s="27">
        <f t="shared" si="463"/>
        <v>0</v>
      </c>
      <c r="AI917" s="27">
        <f t="shared" si="464"/>
        <v>0</v>
      </c>
      <c r="AJ917" s="27">
        <f t="shared" si="465"/>
        <v>0</v>
      </c>
      <c r="AK917" s="26">
        <f>SUM(Tabela4[[#This Row],[1º ano  LP]:[Questionário Contextual Estudante]])</f>
        <v>1130</v>
      </c>
      <c r="AM917">
        <f>IFERROR(IF(VLOOKUP(Tabela4[[#This Row],[Designação]],BW:BX,2,0)="SIM",SUM(AR917:AU917)+(4*(SUM(BH917:BK917))),0),0)</f>
        <v>0</v>
      </c>
      <c r="AN917">
        <f>IFERROR(IF(VLOOKUP(Tabela4[[#This Row],[Designação]],BW:BX,2,0)="SIM",SUM(AV917:BC917)+(4*(SUM(BL917:BS917))),0),0)</f>
        <v>0</v>
      </c>
      <c r="AO917">
        <f>IFERROR(VLOOKUP(Tabela4[[#This Row],[Designação]],BW:BX,2,0),0)</f>
        <v>0</v>
      </c>
      <c r="AP917" t="str">
        <f>IF(Tabela4[[#This Row],[Designação]]=AQ917,"SIM","NÃO")</f>
        <v>SIM</v>
      </c>
      <c r="AQ917" s="38">
        <v>1019074</v>
      </c>
      <c r="AR917">
        <v>148</v>
      </c>
      <c r="AS917">
        <v>93</v>
      </c>
      <c r="AT917">
        <v>126</v>
      </c>
      <c r="AU917">
        <v>74</v>
      </c>
      <c r="AV917">
        <v>40</v>
      </c>
      <c r="BD917">
        <v>481</v>
      </c>
      <c r="BF917" t="str">
        <f t="shared" si="466"/>
        <v>sim</v>
      </c>
      <c r="BG917" s="38">
        <v>1019074</v>
      </c>
      <c r="BH917">
        <v>5</v>
      </c>
      <c r="BI917">
        <v>3</v>
      </c>
      <c r="BJ917">
        <v>4</v>
      </c>
      <c r="BK917">
        <v>2</v>
      </c>
      <c r="BL917">
        <v>1</v>
      </c>
      <c r="BT917">
        <v>15</v>
      </c>
    </row>
    <row r="918" spans="2:72" x14ac:dyDescent="0.25">
      <c r="B918" s="22">
        <v>10</v>
      </c>
      <c r="C918" s="23">
        <v>1019075</v>
      </c>
      <c r="D918" s="24" t="s">
        <v>951</v>
      </c>
      <c r="E918" s="25">
        <f t="shared" si="436"/>
        <v>0</v>
      </c>
      <c r="F918" s="25">
        <f>Tabela4[[#This Row],[1º ano  LP]]</f>
        <v>0</v>
      </c>
      <c r="G918" s="27">
        <f t="shared" si="437"/>
        <v>0</v>
      </c>
      <c r="H918" s="27">
        <f>Tabela4[[#This Row],[1º ano - APLICADOR LP]]</f>
        <v>0</v>
      </c>
      <c r="I918" s="25">
        <f t="shared" si="438"/>
        <v>0</v>
      </c>
      <c r="J918" s="25">
        <f t="shared" si="439"/>
        <v>0</v>
      </c>
      <c r="K918" s="27">
        <f t="shared" si="440"/>
        <v>0</v>
      </c>
      <c r="L918" s="27">
        <f t="shared" si="441"/>
        <v>0</v>
      </c>
      <c r="M918" s="25">
        <f t="shared" si="442"/>
        <v>0</v>
      </c>
      <c r="N918" s="25">
        <f t="shared" si="443"/>
        <v>0</v>
      </c>
      <c r="O918" s="27">
        <f t="shared" si="444"/>
        <v>0</v>
      </c>
      <c r="P918" s="27">
        <f t="shared" si="445"/>
        <v>0</v>
      </c>
      <c r="Q918" s="25">
        <f t="shared" si="446"/>
        <v>0</v>
      </c>
      <c r="R918" s="25">
        <f t="shared" si="447"/>
        <v>0</v>
      </c>
      <c r="S918" s="25">
        <f t="shared" si="448"/>
        <v>0</v>
      </c>
      <c r="T918" s="25">
        <f t="shared" si="449"/>
        <v>0</v>
      </c>
      <c r="U918" s="25">
        <f t="shared" si="450"/>
        <v>139</v>
      </c>
      <c r="V918" s="25">
        <f t="shared" si="451"/>
        <v>139</v>
      </c>
      <c r="W918" s="25">
        <f t="shared" si="452"/>
        <v>129</v>
      </c>
      <c r="X918" s="25">
        <f t="shared" si="453"/>
        <v>129</v>
      </c>
      <c r="Y918" s="25">
        <f t="shared" si="454"/>
        <v>106</v>
      </c>
      <c r="Z918" s="25">
        <f t="shared" si="455"/>
        <v>106</v>
      </c>
      <c r="AA918" s="25">
        <f t="shared" si="456"/>
        <v>111</v>
      </c>
      <c r="AB918" s="25">
        <f t="shared" si="457"/>
        <v>111</v>
      </c>
      <c r="AC918" s="25">
        <f t="shared" si="458"/>
        <v>0</v>
      </c>
      <c r="AD918" s="25">
        <f t="shared" si="459"/>
        <v>0</v>
      </c>
      <c r="AE918" s="25">
        <f t="shared" si="460"/>
        <v>0</v>
      </c>
      <c r="AF918" s="27">
        <f t="shared" si="461"/>
        <v>0</v>
      </c>
      <c r="AG918" s="27">
        <f t="shared" si="462"/>
        <v>0</v>
      </c>
      <c r="AH918" s="27">
        <f t="shared" si="463"/>
        <v>0</v>
      </c>
      <c r="AI918" s="27">
        <f t="shared" si="464"/>
        <v>0</v>
      </c>
      <c r="AJ918" s="27">
        <f t="shared" si="465"/>
        <v>0</v>
      </c>
      <c r="AK918" s="26">
        <f>SUM(Tabela4[[#This Row],[1º ano  LP]:[Questionário Contextual Estudante]])</f>
        <v>970</v>
      </c>
      <c r="AM918">
        <f>IFERROR(IF(VLOOKUP(Tabela4[[#This Row],[Designação]],BW:BX,2,0)="SIM",SUM(AR918:AU918)+(4*(SUM(BH918:BK918))),0),0)</f>
        <v>0</v>
      </c>
      <c r="AN918">
        <f>IFERROR(IF(VLOOKUP(Tabela4[[#This Row],[Designação]],BW:BX,2,0)="SIM",SUM(AV918:BC918)+(4*(SUM(BL918:BS918))),0),0)</f>
        <v>0</v>
      </c>
      <c r="AO918">
        <f>IFERROR(VLOOKUP(Tabela4[[#This Row],[Designação]],BW:BX,2,0),0)</f>
        <v>0</v>
      </c>
      <c r="AP918" t="str">
        <f>IF(Tabela4[[#This Row],[Designação]]=AQ918,"SIM","NÃO")</f>
        <v>SIM</v>
      </c>
      <c r="AQ918" s="38">
        <v>1019075</v>
      </c>
      <c r="AW918">
        <v>123</v>
      </c>
      <c r="AX918">
        <v>113</v>
      </c>
      <c r="AY918">
        <v>94</v>
      </c>
      <c r="AZ918">
        <v>99</v>
      </c>
      <c r="BD918">
        <v>429</v>
      </c>
      <c r="BF918" t="str">
        <f t="shared" si="466"/>
        <v>sim</v>
      </c>
      <c r="BG918" s="38">
        <v>1019075</v>
      </c>
      <c r="BM918">
        <v>4</v>
      </c>
      <c r="BN918">
        <v>4</v>
      </c>
      <c r="BO918">
        <v>3</v>
      </c>
      <c r="BP918">
        <v>3</v>
      </c>
      <c r="BT918">
        <v>14</v>
      </c>
    </row>
    <row r="919" spans="2:72" x14ac:dyDescent="0.25">
      <c r="B919" s="22">
        <v>10</v>
      </c>
      <c r="C919" s="23">
        <v>1019076</v>
      </c>
      <c r="D919" s="24" t="s">
        <v>952</v>
      </c>
      <c r="E919" s="25">
        <f t="shared" si="436"/>
        <v>0</v>
      </c>
      <c r="F919" s="25">
        <f>Tabela4[[#This Row],[1º ano  LP]]</f>
        <v>0</v>
      </c>
      <c r="G919" s="27">
        <f t="shared" si="437"/>
        <v>0</v>
      </c>
      <c r="H919" s="27">
        <f>Tabela4[[#This Row],[1º ano - APLICADOR LP]]</f>
        <v>0</v>
      </c>
      <c r="I919" s="25">
        <f t="shared" si="438"/>
        <v>0</v>
      </c>
      <c r="J919" s="25">
        <f t="shared" si="439"/>
        <v>0</v>
      </c>
      <c r="K919" s="27">
        <f t="shared" si="440"/>
        <v>0</v>
      </c>
      <c r="L919" s="27">
        <f t="shared" si="441"/>
        <v>0</v>
      </c>
      <c r="M919" s="25">
        <f t="shared" si="442"/>
        <v>0</v>
      </c>
      <c r="N919" s="25">
        <f t="shared" si="443"/>
        <v>0</v>
      </c>
      <c r="O919" s="27">
        <f t="shared" si="444"/>
        <v>0</v>
      </c>
      <c r="P919" s="27">
        <f t="shared" si="445"/>
        <v>0</v>
      </c>
      <c r="Q919" s="25">
        <f t="shared" si="446"/>
        <v>0</v>
      </c>
      <c r="R919" s="25">
        <f t="shared" si="447"/>
        <v>0</v>
      </c>
      <c r="S919" s="25">
        <f t="shared" si="448"/>
        <v>0</v>
      </c>
      <c r="T919" s="25">
        <f t="shared" si="449"/>
        <v>0</v>
      </c>
      <c r="U919" s="25">
        <f t="shared" si="450"/>
        <v>112</v>
      </c>
      <c r="V919" s="25">
        <f t="shared" si="451"/>
        <v>112</v>
      </c>
      <c r="W919" s="25">
        <f t="shared" si="452"/>
        <v>44</v>
      </c>
      <c r="X919" s="25">
        <f t="shared" si="453"/>
        <v>44</v>
      </c>
      <c r="Y919" s="25">
        <f t="shared" si="454"/>
        <v>88</v>
      </c>
      <c r="Z919" s="25">
        <f t="shared" si="455"/>
        <v>88</v>
      </c>
      <c r="AA919" s="25">
        <f t="shared" si="456"/>
        <v>74</v>
      </c>
      <c r="AB919" s="25">
        <f t="shared" si="457"/>
        <v>74</v>
      </c>
      <c r="AC919" s="25">
        <f t="shared" si="458"/>
        <v>0</v>
      </c>
      <c r="AD919" s="25">
        <f t="shared" si="459"/>
        <v>0</v>
      </c>
      <c r="AE919" s="25">
        <f t="shared" si="460"/>
        <v>0</v>
      </c>
      <c r="AF919" s="27">
        <f t="shared" si="461"/>
        <v>0</v>
      </c>
      <c r="AG919" s="27">
        <f t="shared" si="462"/>
        <v>0</v>
      </c>
      <c r="AH919" s="27">
        <f t="shared" si="463"/>
        <v>0</v>
      </c>
      <c r="AI919" s="27">
        <f t="shared" si="464"/>
        <v>0</v>
      </c>
      <c r="AJ919" s="27">
        <f t="shared" si="465"/>
        <v>318</v>
      </c>
      <c r="AK919" s="26">
        <f>SUM(Tabela4[[#This Row],[1º ano  LP]:[Questionário Contextual Estudante]])</f>
        <v>954</v>
      </c>
      <c r="AM919">
        <f>IFERROR(IF(VLOOKUP(Tabela4[[#This Row],[Designação]],BW:BX,2,0)="SIM",SUM(AR919:AU919)+(4*(SUM(BH919:BK919))),0),0)</f>
        <v>0</v>
      </c>
      <c r="AN919">
        <f>IFERROR(IF(VLOOKUP(Tabela4[[#This Row],[Designação]],BW:BX,2,0)="SIM",SUM(AV919:BC919)+(4*(SUM(BL919:BS919))),0),0)</f>
        <v>318</v>
      </c>
      <c r="AO919" t="str">
        <f>IFERROR(VLOOKUP(Tabela4[[#This Row],[Designação]],BW:BX,2,0),0)</f>
        <v>SIM</v>
      </c>
      <c r="AP919" t="str">
        <f>IF(Tabela4[[#This Row],[Designação]]=AQ919,"SIM","NÃO")</f>
        <v>SIM</v>
      </c>
      <c r="AQ919" s="38">
        <v>1019076</v>
      </c>
      <c r="AW919">
        <v>100</v>
      </c>
      <c r="AX919">
        <v>40</v>
      </c>
      <c r="AY919">
        <v>80</v>
      </c>
      <c r="AZ919">
        <v>66</v>
      </c>
      <c r="BD919">
        <v>286</v>
      </c>
      <c r="BF919" t="str">
        <f t="shared" si="466"/>
        <v>sim</v>
      </c>
      <c r="BG919" s="38">
        <v>1019076</v>
      </c>
      <c r="BM919">
        <v>3</v>
      </c>
      <c r="BN919">
        <v>1</v>
      </c>
      <c r="BO919">
        <v>2</v>
      </c>
      <c r="BP919">
        <v>2</v>
      </c>
      <c r="BT919">
        <v>8</v>
      </c>
    </row>
    <row r="920" spans="2:72" x14ac:dyDescent="0.25">
      <c r="B920" s="22">
        <v>10</v>
      </c>
      <c r="C920" s="23">
        <v>1019078</v>
      </c>
      <c r="D920" s="24" t="s">
        <v>953</v>
      </c>
      <c r="E920" s="25">
        <f t="shared" si="436"/>
        <v>134</v>
      </c>
      <c r="F920" s="25">
        <f>Tabela4[[#This Row],[1º ano  LP]]</f>
        <v>134</v>
      </c>
      <c r="G920" s="27">
        <f t="shared" si="437"/>
        <v>8</v>
      </c>
      <c r="H920" s="27">
        <f>Tabela4[[#This Row],[1º ano - APLICADOR LP]]</f>
        <v>8</v>
      </c>
      <c r="I920" s="25">
        <f t="shared" si="438"/>
        <v>172</v>
      </c>
      <c r="J920" s="25">
        <f t="shared" si="439"/>
        <v>172</v>
      </c>
      <c r="K920" s="27">
        <f t="shared" si="440"/>
        <v>10</v>
      </c>
      <c r="L920" s="27">
        <f t="shared" si="441"/>
        <v>10</v>
      </c>
      <c r="M920" s="25">
        <f t="shared" si="442"/>
        <v>177</v>
      </c>
      <c r="N920" s="25">
        <f t="shared" si="443"/>
        <v>177</v>
      </c>
      <c r="O920" s="27">
        <f t="shared" si="444"/>
        <v>10</v>
      </c>
      <c r="P920" s="27">
        <f t="shared" si="445"/>
        <v>10</v>
      </c>
      <c r="Q920" s="25">
        <f t="shared" si="446"/>
        <v>155</v>
      </c>
      <c r="R920" s="25">
        <f t="shared" si="447"/>
        <v>155</v>
      </c>
      <c r="S920" s="25">
        <f t="shared" si="448"/>
        <v>116</v>
      </c>
      <c r="T920" s="25">
        <f t="shared" si="449"/>
        <v>116</v>
      </c>
      <c r="U920" s="25">
        <f t="shared" si="450"/>
        <v>107</v>
      </c>
      <c r="V920" s="25">
        <f t="shared" si="451"/>
        <v>107</v>
      </c>
      <c r="W920" s="25">
        <f t="shared" si="452"/>
        <v>0</v>
      </c>
      <c r="X920" s="25">
        <f t="shared" si="453"/>
        <v>0</v>
      </c>
      <c r="Y920" s="25">
        <f t="shared" si="454"/>
        <v>0</v>
      </c>
      <c r="Z920" s="25">
        <f t="shared" si="455"/>
        <v>0</v>
      </c>
      <c r="AA920" s="25">
        <f t="shared" si="456"/>
        <v>0</v>
      </c>
      <c r="AB920" s="25">
        <f t="shared" si="457"/>
        <v>0</v>
      </c>
      <c r="AC920" s="25">
        <f t="shared" si="458"/>
        <v>0</v>
      </c>
      <c r="AD920" s="25">
        <f t="shared" si="459"/>
        <v>0</v>
      </c>
      <c r="AE920" s="25">
        <f t="shared" si="460"/>
        <v>0</v>
      </c>
      <c r="AF920" s="27">
        <f t="shared" si="461"/>
        <v>0</v>
      </c>
      <c r="AG920" s="27">
        <f t="shared" si="462"/>
        <v>0</v>
      </c>
      <c r="AH920" s="27">
        <f t="shared" si="463"/>
        <v>0</v>
      </c>
      <c r="AI920" s="27">
        <f t="shared" si="464"/>
        <v>638</v>
      </c>
      <c r="AJ920" s="27">
        <f t="shared" si="465"/>
        <v>223</v>
      </c>
      <c r="AK920" s="26">
        <f>SUM(Tabela4[[#This Row],[1º ano  LP]:[Questionário Contextual Estudante]])</f>
        <v>2639</v>
      </c>
      <c r="AM920">
        <f>IFERROR(IF(VLOOKUP(Tabela4[[#This Row],[Designação]],BW:BX,2,0)="SIM",SUM(AR920:AU920)+(4*(SUM(BH920:BK920))),0),0)</f>
        <v>638</v>
      </c>
      <c r="AN920">
        <f>IFERROR(IF(VLOOKUP(Tabela4[[#This Row],[Designação]],BW:BX,2,0)="SIM",SUM(AV920:BC920)+(4*(SUM(BL920:BS920))),0),0)</f>
        <v>223</v>
      </c>
      <c r="AO920" t="str">
        <f>IFERROR(VLOOKUP(Tabela4[[#This Row],[Designação]],BW:BX,2,0),0)</f>
        <v>SIM</v>
      </c>
      <c r="AP920" t="str">
        <f>IF(Tabela4[[#This Row],[Designação]]=AQ920,"SIM","NÃO")</f>
        <v>SIM</v>
      </c>
      <c r="AQ920" s="38">
        <v>1019078</v>
      </c>
      <c r="AR920">
        <v>118</v>
      </c>
      <c r="AS920">
        <v>152</v>
      </c>
      <c r="AT920">
        <v>157</v>
      </c>
      <c r="AU920">
        <v>139</v>
      </c>
      <c r="AV920">
        <v>104</v>
      </c>
      <c r="AW920">
        <v>95</v>
      </c>
      <c r="BD920">
        <v>765</v>
      </c>
      <c r="BF920" t="str">
        <f t="shared" si="466"/>
        <v>sim</v>
      </c>
      <c r="BG920" s="38">
        <v>1019078</v>
      </c>
      <c r="BH920">
        <v>4</v>
      </c>
      <c r="BI920">
        <v>5</v>
      </c>
      <c r="BJ920">
        <v>5</v>
      </c>
      <c r="BK920">
        <v>4</v>
      </c>
      <c r="BL920">
        <v>3</v>
      </c>
      <c r="BM920">
        <v>3</v>
      </c>
      <c r="BT920">
        <v>24</v>
      </c>
    </row>
    <row r="921" spans="2:72" x14ac:dyDescent="0.25">
      <c r="B921" s="22">
        <v>10</v>
      </c>
      <c r="C921" s="23">
        <v>1019079</v>
      </c>
      <c r="D921" s="24" t="s">
        <v>954</v>
      </c>
      <c r="E921" s="25">
        <f t="shared" si="436"/>
        <v>0</v>
      </c>
      <c r="F921" s="25">
        <f>Tabela4[[#This Row],[1º ano  LP]]</f>
        <v>0</v>
      </c>
      <c r="G921" s="27">
        <f t="shared" si="437"/>
        <v>0</v>
      </c>
      <c r="H921" s="27">
        <f>Tabela4[[#This Row],[1º ano - APLICADOR LP]]</f>
        <v>0</v>
      </c>
      <c r="I921" s="25">
        <f t="shared" si="438"/>
        <v>0</v>
      </c>
      <c r="J921" s="25">
        <f t="shared" si="439"/>
        <v>0</v>
      </c>
      <c r="K921" s="27">
        <f t="shared" si="440"/>
        <v>0</v>
      </c>
      <c r="L921" s="27">
        <f t="shared" si="441"/>
        <v>0</v>
      </c>
      <c r="M921" s="25">
        <f t="shared" si="442"/>
        <v>0</v>
      </c>
      <c r="N921" s="25">
        <f t="shared" si="443"/>
        <v>0</v>
      </c>
      <c r="O921" s="27">
        <f t="shared" si="444"/>
        <v>0</v>
      </c>
      <c r="P921" s="27">
        <f t="shared" si="445"/>
        <v>0</v>
      </c>
      <c r="Q921" s="25">
        <f t="shared" si="446"/>
        <v>0</v>
      </c>
      <c r="R921" s="25">
        <f t="shared" si="447"/>
        <v>0</v>
      </c>
      <c r="S921" s="25">
        <f t="shared" si="448"/>
        <v>0</v>
      </c>
      <c r="T921" s="25">
        <f t="shared" si="449"/>
        <v>0</v>
      </c>
      <c r="U921" s="25">
        <f t="shared" si="450"/>
        <v>86</v>
      </c>
      <c r="V921" s="25">
        <f t="shared" si="451"/>
        <v>86</v>
      </c>
      <c r="W921" s="25">
        <f t="shared" si="452"/>
        <v>397</v>
      </c>
      <c r="X921" s="25">
        <f t="shared" si="453"/>
        <v>397</v>
      </c>
      <c r="Y921" s="25">
        <f t="shared" si="454"/>
        <v>256</v>
      </c>
      <c r="Z921" s="25">
        <f t="shared" si="455"/>
        <v>256</v>
      </c>
      <c r="AA921" s="25">
        <f t="shared" si="456"/>
        <v>201</v>
      </c>
      <c r="AB921" s="25">
        <f t="shared" si="457"/>
        <v>201</v>
      </c>
      <c r="AC921" s="25">
        <f t="shared" si="458"/>
        <v>0</v>
      </c>
      <c r="AD921" s="25">
        <f t="shared" si="459"/>
        <v>0</v>
      </c>
      <c r="AE921" s="25">
        <f t="shared" si="460"/>
        <v>33</v>
      </c>
      <c r="AF921" s="27">
        <f t="shared" si="461"/>
        <v>33</v>
      </c>
      <c r="AG921" s="27">
        <f t="shared" si="462"/>
        <v>47</v>
      </c>
      <c r="AH921" s="27">
        <f t="shared" si="463"/>
        <v>47</v>
      </c>
      <c r="AI921" s="27">
        <f t="shared" si="464"/>
        <v>0</v>
      </c>
      <c r="AJ921" s="27">
        <f t="shared" si="465"/>
        <v>0</v>
      </c>
      <c r="AK921" s="26">
        <f>SUM(Tabela4[[#This Row],[1º ano  LP]:[Questionário Contextual Estudante]])</f>
        <v>2040</v>
      </c>
      <c r="AM921">
        <f>IFERROR(IF(VLOOKUP(Tabela4[[#This Row],[Designação]],BW:BX,2,0)="SIM",SUM(AR921:AU921)+(4*(SUM(BH921:BK921))),0),0)</f>
        <v>0</v>
      </c>
      <c r="AN921">
        <f>IFERROR(IF(VLOOKUP(Tabela4[[#This Row],[Designação]],BW:BX,2,0)="SIM",SUM(AV921:BC921)+(4*(SUM(BL921:BS921))),0),0)</f>
        <v>0</v>
      </c>
      <c r="AO921">
        <f>IFERROR(VLOOKUP(Tabela4[[#This Row],[Designação]],BW:BX,2,0),0)</f>
        <v>0</v>
      </c>
      <c r="AP921" t="str">
        <f>IF(Tabela4[[#This Row],[Designação]]=AQ921,"SIM","NÃO")</f>
        <v>SIM</v>
      </c>
      <c r="AQ921" s="38">
        <v>1019079</v>
      </c>
      <c r="AW921">
        <v>78</v>
      </c>
      <c r="AX921">
        <v>361</v>
      </c>
      <c r="AY921">
        <v>232</v>
      </c>
      <c r="AZ921">
        <v>181</v>
      </c>
      <c r="BB921">
        <v>29</v>
      </c>
      <c r="BC921">
        <v>43</v>
      </c>
      <c r="BD921">
        <v>924</v>
      </c>
      <c r="BF921" t="str">
        <f t="shared" si="466"/>
        <v>sim</v>
      </c>
      <c r="BG921" s="38">
        <v>1019079</v>
      </c>
      <c r="BM921">
        <v>2</v>
      </c>
      <c r="BN921">
        <v>9</v>
      </c>
      <c r="BO921">
        <v>6</v>
      </c>
      <c r="BP921">
        <v>5</v>
      </c>
      <c r="BR921">
        <v>1</v>
      </c>
      <c r="BS921">
        <v>1</v>
      </c>
      <c r="BT921">
        <v>24</v>
      </c>
    </row>
    <row r="922" spans="2:72" x14ac:dyDescent="0.25">
      <c r="B922" s="22">
        <v>10</v>
      </c>
      <c r="C922" s="23">
        <v>1019080</v>
      </c>
      <c r="D922" s="24" t="s">
        <v>955</v>
      </c>
      <c r="E922" s="25">
        <f t="shared" si="436"/>
        <v>0</v>
      </c>
      <c r="F922" s="25">
        <f>Tabela4[[#This Row],[1º ano  LP]]</f>
        <v>0</v>
      </c>
      <c r="G922" s="27">
        <f t="shared" si="437"/>
        <v>0</v>
      </c>
      <c r="H922" s="27">
        <f>Tabela4[[#This Row],[1º ano - APLICADOR LP]]</f>
        <v>0</v>
      </c>
      <c r="I922" s="25">
        <f t="shared" si="438"/>
        <v>0</v>
      </c>
      <c r="J922" s="25">
        <f t="shared" si="439"/>
        <v>0</v>
      </c>
      <c r="K922" s="27">
        <f t="shared" si="440"/>
        <v>0</v>
      </c>
      <c r="L922" s="27">
        <f t="shared" si="441"/>
        <v>0</v>
      </c>
      <c r="M922" s="25">
        <f t="shared" si="442"/>
        <v>0</v>
      </c>
      <c r="N922" s="25">
        <f t="shared" si="443"/>
        <v>0</v>
      </c>
      <c r="O922" s="27">
        <f t="shared" si="444"/>
        <v>0</v>
      </c>
      <c r="P922" s="27">
        <f t="shared" si="445"/>
        <v>0</v>
      </c>
      <c r="Q922" s="25">
        <f t="shared" si="446"/>
        <v>0</v>
      </c>
      <c r="R922" s="25">
        <f t="shared" si="447"/>
        <v>0</v>
      </c>
      <c r="S922" s="25">
        <f t="shared" si="448"/>
        <v>0</v>
      </c>
      <c r="T922" s="25">
        <f t="shared" si="449"/>
        <v>0</v>
      </c>
      <c r="U922" s="25">
        <f t="shared" si="450"/>
        <v>74</v>
      </c>
      <c r="V922" s="25">
        <f t="shared" si="451"/>
        <v>74</v>
      </c>
      <c r="W922" s="25">
        <f t="shared" si="452"/>
        <v>302</v>
      </c>
      <c r="X922" s="25">
        <f t="shared" si="453"/>
        <v>302</v>
      </c>
      <c r="Y922" s="25">
        <f t="shared" si="454"/>
        <v>312</v>
      </c>
      <c r="Z922" s="25">
        <f t="shared" si="455"/>
        <v>312</v>
      </c>
      <c r="AA922" s="25">
        <f t="shared" si="456"/>
        <v>164</v>
      </c>
      <c r="AB922" s="25">
        <f t="shared" si="457"/>
        <v>164</v>
      </c>
      <c r="AC922" s="25">
        <f t="shared" si="458"/>
        <v>0</v>
      </c>
      <c r="AD922" s="25">
        <f t="shared" si="459"/>
        <v>0</v>
      </c>
      <c r="AE922" s="25">
        <f t="shared" si="460"/>
        <v>32</v>
      </c>
      <c r="AF922" s="27">
        <f t="shared" si="461"/>
        <v>32</v>
      </c>
      <c r="AG922" s="27">
        <f t="shared" si="462"/>
        <v>0</v>
      </c>
      <c r="AH922" s="27">
        <f t="shared" si="463"/>
        <v>0</v>
      </c>
      <c r="AI922" s="27">
        <f t="shared" si="464"/>
        <v>0</v>
      </c>
      <c r="AJ922" s="27">
        <f t="shared" si="465"/>
        <v>0</v>
      </c>
      <c r="AK922" s="26">
        <f>SUM(Tabela4[[#This Row],[1º ano  LP]:[Questionário Contextual Estudante]])</f>
        <v>1768</v>
      </c>
      <c r="AM922">
        <f>IFERROR(IF(VLOOKUP(Tabela4[[#This Row],[Designação]],BW:BX,2,0)="SIM",SUM(AR922:AU922)+(4*(SUM(BH922:BK922))),0),0)</f>
        <v>0</v>
      </c>
      <c r="AN922">
        <f>IFERROR(IF(VLOOKUP(Tabela4[[#This Row],[Designação]],BW:BX,2,0)="SIM",SUM(AV922:BC922)+(4*(SUM(BL922:BS922))),0),0)</f>
        <v>0</v>
      </c>
      <c r="AO922">
        <f>IFERROR(VLOOKUP(Tabela4[[#This Row],[Designação]],BW:BX,2,0),0)</f>
        <v>0</v>
      </c>
      <c r="AP922" t="str">
        <f>IF(Tabela4[[#This Row],[Designação]]=AQ922,"SIM","NÃO")</f>
        <v>SIM</v>
      </c>
      <c r="AQ922" s="38">
        <v>1019080</v>
      </c>
      <c r="AW922">
        <v>66</v>
      </c>
      <c r="AX922">
        <v>270</v>
      </c>
      <c r="AY922">
        <v>280</v>
      </c>
      <c r="AZ922">
        <v>148</v>
      </c>
      <c r="BB922">
        <v>28</v>
      </c>
      <c r="BD922">
        <v>792</v>
      </c>
      <c r="BF922" t="str">
        <f t="shared" si="466"/>
        <v>sim</v>
      </c>
      <c r="BG922" s="38">
        <v>1019080</v>
      </c>
      <c r="BM922">
        <v>2</v>
      </c>
      <c r="BN922">
        <v>8</v>
      </c>
      <c r="BO922">
        <v>8</v>
      </c>
      <c r="BP922">
        <v>4</v>
      </c>
      <c r="BR922">
        <v>1</v>
      </c>
      <c r="BT922">
        <v>23</v>
      </c>
    </row>
    <row r="923" spans="2:72" x14ac:dyDescent="0.25">
      <c r="B923" s="22">
        <v>10</v>
      </c>
      <c r="C923" s="23">
        <v>1019081</v>
      </c>
      <c r="D923" s="24" t="s">
        <v>956</v>
      </c>
      <c r="E923" s="25">
        <f t="shared" si="436"/>
        <v>101</v>
      </c>
      <c r="F923" s="25">
        <f>Tabela4[[#This Row],[1º ano  LP]]</f>
        <v>101</v>
      </c>
      <c r="G923" s="27">
        <f t="shared" si="437"/>
        <v>6</v>
      </c>
      <c r="H923" s="27">
        <f>Tabela4[[#This Row],[1º ano - APLICADOR LP]]</f>
        <v>6</v>
      </c>
      <c r="I923" s="25">
        <f t="shared" si="438"/>
        <v>214</v>
      </c>
      <c r="J923" s="25">
        <f t="shared" si="439"/>
        <v>214</v>
      </c>
      <c r="K923" s="27">
        <f t="shared" si="440"/>
        <v>12</v>
      </c>
      <c r="L923" s="27">
        <f t="shared" si="441"/>
        <v>12</v>
      </c>
      <c r="M923" s="25">
        <f t="shared" si="442"/>
        <v>218</v>
      </c>
      <c r="N923" s="25">
        <f t="shared" si="443"/>
        <v>218</v>
      </c>
      <c r="O923" s="27">
        <f t="shared" si="444"/>
        <v>12</v>
      </c>
      <c r="P923" s="27">
        <f t="shared" si="445"/>
        <v>12</v>
      </c>
      <c r="Q923" s="25">
        <f t="shared" si="446"/>
        <v>158</v>
      </c>
      <c r="R923" s="25">
        <f t="shared" si="447"/>
        <v>158</v>
      </c>
      <c r="S923" s="25">
        <f t="shared" si="448"/>
        <v>193</v>
      </c>
      <c r="T923" s="25">
        <f t="shared" si="449"/>
        <v>193</v>
      </c>
      <c r="U923" s="25">
        <f t="shared" si="450"/>
        <v>183</v>
      </c>
      <c r="V923" s="25">
        <f t="shared" si="451"/>
        <v>183</v>
      </c>
      <c r="W923" s="25">
        <f t="shared" si="452"/>
        <v>0</v>
      </c>
      <c r="X923" s="25">
        <f t="shared" si="453"/>
        <v>0</v>
      </c>
      <c r="Y923" s="25">
        <f t="shared" si="454"/>
        <v>0</v>
      </c>
      <c r="Z923" s="25">
        <f t="shared" si="455"/>
        <v>0</v>
      </c>
      <c r="AA923" s="25">
        <f t="shared" si="456"/>
        <v>0</v>
      </c>
      <c r="AB923" s="25">
        <f t="shared" si="457"/>
        <v>0</v>
      </c>
      <c r="AC923" s="25">
        <f t="shared" si="458"/>
        <v>0</v>
      </c>
      <c r="AD923" s="25">
        <f t="shared" si="459"/>
        <v>0</v>
      </c>
      <c r="AE923" s="25">
        <f t="shared" si="460"/>
        <v>0</v>
      </c>
      <c r="AF923" s="27">
        <f t="shared" si="461"/>
        <v>0</v>
      </c>
      <c r="AG923" s="27">
        <f t="shared" si="462"/>
        <v>0</v>
      </c>
      <c r="AH923" s="27">
        <f t="shared" si="463"/>
        <v>0</v>
      </c>
      <c r="AI923" s="27">
        <f t="shared" si="464"/>
        <v>0</v>
      </c>
      <c r="AJ923" s="27">
        <f t="shared" si="465"/>
        <v>0</v>
      </c>
      <c r="AK923" s="26">
        <f>SUM(Tabela4[[#This Row],[1º ano  LP]:[Questionário Contextual Estudante]])</f>
        <v>2194</v>
      </c>
      <c r="AM923">
        <f>IFERROR(IF(VLOOKUP(Tabela4[[#This Row],[Designação]],BW:BX,2,0)="SIM",SUM(AR923:AU923)+(4*(SUM(BH923:BK923))),0),0)</f>
        <v>0</v>
      </c>
      <c r="AN923">
        <f>IFERROR(IF(VLOOKUP(Tabela4[[#This Row],[Designação]],BW:BX,2,0)="SIM",SUM(AV923:BC923)+(4*(SUM(BL923:BS923))),0),0)</f>
        <v>0</v>
      </c>
      <c r="AO923">
        <f>IFERROR(VLOOKUP(Tabela4[[#This Row],[Designação]],BW:BX,2,0),0)</f>
        <v>0</v>
      </c>
      <c r="AP923" t="str">
        <f>IF(Tabela4[[#This Row],[Designação]]=AQ923,"SIM","NÃO")</f>
        <v>SIM</v>
      </c>
      <c r="AQ923" s="38">
        <v>1019081</v>
      </c>
      <c r="AR923">
        <v>89</v>
      </c>
      <c r="AS923">
        <v>190</v>
      </c>
      <c r="AT923">
        <v>194</v>
      </c>
      <c r="AU923">
        <v>142</v>
      </c>
      <c r="AV923">
        <v>173</v>
      </c>
      <c r="AW923">
        <v>163</v>
      </c>
      <c r="BD923">
        <v>951</v>
      </c>
      <c r="BF923" t="str">
        <f t="shared" si="466"/>
        <v>sim</v>
      </c>
      <c r="BG923" s="38">
        <v>1019081</v>
      </c>
      <c r="BH923">
        <v>3</v>
      </c>
      <c r="BI923">
        <v>6</v>
      </c>
      <c r="BJ923">
        <v>6</v>
      </c>
      <c r="BK923">
        <v>4</v>
      </c>
      <c r="BL923">
        <v>5</v>
      </c>
      <c r="BM923">
        <v>5</v>
      </c>
      <c r="BT923">
        <v>29</v>
      </c>
    </row>
    <row r="924" spans="2:72" x14ac:dyDescent="0.25">
      <c r="B924" s="22">
        <v>10</v>
      </c>
      <c r="C924" s="23">
        <v>1019082</v>
      </c>
      <c r="D924" s="24" t="s">
        <v>957</v>
      </c>
      <c r="E924" s="25">
        <f t="shared" si="436"/>
        <v>132</v>
      </c>
      <c r="F924" s="25">
        <f>Tabela4[[#This Row],[1º ano  LP]]</f>
        <v>132</v>
      </c>
      <c r="G924" s="27">
        <f t="shared" si="437"/>
        <v>8</v>
      </c>
      <c r="H924" s="27">
        <f>Tabela4[[#This Row],[1º ano - APLICADOR LP]]</f>
        <v>8</v>
      </c>
      <c r="I924" s="25">
        <f t="shared" si="438"/>
        <v>99</v>
      </c>
      <c r="J924" s="25">
        <f t="shared" si="439"/>
        <v>99</v>
      </c>
      <c r="K924" s="27">
        <f t="shared" si="440"/>
        <v>6</v>
      </c>
      <c r="L924" s="27">
        <f t="shared" si="441"/>
        <v>6</v>
      </c>
      <c r="M924" s="25">
        <f t="shared" si="442"/>
        <v>173</v>
      </c>
      <c r="N924" s="25">
        <f t="shared" si="443"/>
        <v>173</v>
      </c>
      <c r="O924" s="27">
        <f t="shared" si="444"/>
        <v>10</v>
      </c>
      <c r="P924" s="27">
        <f t="shared" si="445"/>
        <v>10</v>
      </c>
      <c r="Q924" s="25">
        <f t="shared" si="446"/>
        <v>152</v>
      </c>
      <c r="R924" s="25">
        <f t="shared" si="447"/>
        <v>152</v>
      </c>
      <c r="S924" s="25">
        <f t="shared" si="448"/>
        <v>155</v>
      </c>
      <c r="T924" s="25">
        <f t="shared" si="449"/>
        <v>155</v>
      </c>
      <c r="U924" s="25">
        <f t="shared" si="450"/>
        <v>177</v>
      </c>
      <c r="V924" s="25">
        <f t="shared" si="451"/>
        <v>177</v>
      </c>
      <c r="W924" s="25">
        <f t="shared" si="452"/>
        <v>0</v>
      </c>
      <c r="X924" s="25">
        <f t="shared" si="453"/>
        <v>0</v>
      </c>
      <c r="Y924" s="25">
        <f t="shared" si="454"/>
        <v>0</v>
      </c>
      <c r="Z924" s="25">
        <f t="shared" si="455"/>
        <v>0</v>
      </c>
      <c r="AA924" s="25">
        <f t="shared" si="456"/>
        <v>0</v>
      </c>
      <c r="AB924" s="25">
        <f t="shared" si="457"/>
        <v>0</v>
      </c>
      <c r="AC924" s="25">
        <f t="shared" si="458"/>
        <v>0</v>
      </c>
      <c r="AD924" s="25">
        <f t="shared" si="459"/>
        <v>0</v>
      </c>
      <c r="AE924" s="25">
        <f t="shared" si="460"/>
        <v>0</v>
      </c>
      <c r="AF924" s="27">
        <f t="shared" si="461"/>
        <v>0</v>
      </c>
      <c r="AG924" s="27">
        <f t="shared" si="462"/>
        <v>0</v>
      </c>
      <c r="AH924" s="27">
        <f t="shared" si="463"/>
        <v>0</v>
      </c>
      <c r="AI924" s="27">
        <f t="shared" si="464"/>
        <v>0</v>
      </c>
      <c r="AJ924" s="27">
        <f t="shared" si="465"/>
        <v>0</v>
      </c>
      <c r="AK924" s="26">
        <f>SUM(Tabela4[[#This Row],[1º ano  LP]:[Questionário Contextual Estudante]])</f>
        <v>1824</v>
      </c>
      <c r="AM924">
        <f>IFERROR(IF(VLOOKUP(Tabela4[[#This Row],[Designação]],BW:BX,2,0)="SIM",SUM(AR924:AU924)+(4*(SUM(BH924:BK924))),0),0)</f>
        <v>0</v>
      </c>
      <c r="AN924">
        <f>IFERROR(IF(VLOOKUP(Tabela4[[#This Row],[Designação]],BW:BX,2,0)="SIM",SUM(AV924:BC924)+(4*(SUM(BL924:BS924))),0),0)</f>
        <v>0</v>
      </c>
      <c r="AO924">
        <f>IFERROR(VLOOKUP(Tabela4[[#This Row],[Designação]],BW:BX,2,0),0)</f>
        <v>0</v>
      </c>
      <c r="AP924" t="str">
        <f>IF(Tabela4[[#This Row],[Designação]]=AQ924,"SIM","NÃO")</f>
        <v>SIM</v>
      </c>
      <c r="AQ924" s="38">
        <v>1019082</v>
      </c>
      <c r="AR924">
        <v>116</v>
      </c>
      <c r="AS924">
        <v>87</v>
      </c>
      <c r="AT924">
        <v>153</v>
      </c>
      <c r="AU924">
        <v>136</v>
      </c>
      <c r="AV924">
        <v>139</v>
      </c>
      <c r="AW924">
        <v>157</v>
      </c>
      <c r="BD924">
        <v>788</v>
      </c>
      <c r="BF924" t="str">
        <f t="shared" si="466"/>
        <v>sim</v>
      </c>
      <c r="BG924" s="38">
        <v>1019082</v>
      </c>
      <c r="BH924">
        <v>4</v>
      </c>
      <c r="BI924">
        <v>3</v>
      </c>
      <c r="BJ924">
        <v>5</v>
      </c>
      <c r="BK924">
        <v>4</v>
      </c>
      <c r="BL924">
        <v>4</v>
      </c>
      <c r="BM924">
        <v>5</v>
      </c>
      <c r="BT924">
        <v>25</v>
      </c>
    </row>
    <row r="925" spans="2:72" x14ac:dyDescent="0.25">
      <c r="B925" s="22">
        <v>10</v>
      </c>
      <c r="C925" s="23">
        <v>1019084</v>
      </c>
      <c r="D925" s="24" t="s">
        <v>958</v>
      </c>
      <c r="E925" s="25">
        <f t="shared" si="436"/>
        <v>163</v>
      </c>
      <c r="F925" s="25">
        <f>Tabela4[[#This Row],[1º ano  LP]]</f>
        <v>163</v>
      </c>
      <c r="G925" s="27">
        <f t="shared" si="437"/>
        <v>10</v>
      </c>
      <c r="H925" s="27">
        <f>Tabela4[[#This Row],[1º ano - APLICADOR LP]]</f>
        <v>10</v>
      </c>
      <c r="I925" s="25">
        <f t="shared" si="438"/>
        <v>110</v>
      </c>
      <c r="J925" s="25">
        <f t="shared" si="439"/>
        <v>110</v>
      </c>
      <c r="K925" s="27">
        <f t="shared" si="440"/>
        <v>6</v>
      </c>
      <c r="L925" s="27">
        <f t="shared" si="441"/>
        <v>6</v>
      </c>
      <c r="M925" s="25">
        <f t="shared" si="442"/>
        <v>143</v>
      </c>
      <c r="N925" s="25">
        <f t="shared" si="443"/>
        <v>143</v>
      </c>
      <c r="O925" s="27">
        <f t="shared" si="444"/>
        <v>8</v>
      </c>
      <c r="P925" s="27">
        <f t="shared" si="445"/>
        <v>8</v>
      </c>
      <c r="Q925" s="25">
        <f t="shared" si="446"/>
        <v>262</v>
      </c>
      <c r="R925" s="25">
        <f t="shared" si="447"/>
        <v>262</v>
      </c>
      <c r="S925" s="25">
        <f t="shared" si="448"/>
        <v>179</v>
      </c>
      <c r="T925" s="25">
        <f t="shared" si="449"/>
        <v>179</v>
      </c>
      <c r="U925" s="25">
        <f t="shared" si="450"/>
        <v>0</v>
      </c>
      <c r="V925" s="25">
        <f t="shared" si="451"/>
        <v>0</v>
      </c>
      <c r="W925" s="25">
        <f t="shared" si="452"/>
        <v>0</v>
      </c>
      <c r="X925" s="25">
        <f t="shared" si="453"/>
        <v>0</v>
      </c>
      <c r="Y925" s="25">
        <f t="shared" si="454"/>
        <v>0</v>
      </c>
      <c r="Z925" s="25">
        <f t="shared" si="455"/>
        <v>0</v>
      </c>
      <c r="AA925" s="25">
        <f t="shared" si="456"/>
        <v>0</v>
      </c>
      <c r="AB925" s="25">
        <f t="shared" si="457"/>
        <v>0</v>
      </c>
      <c r="AC925" s="25">
        <f t="shared" si="458"/>
        <v>0</v>
      </c>
      <c r="AD925" s="25">
        <f t="shared" si="459"/>
        <v>0</v>
      </c>
      <c r="AE925" s="25">
        <f t="shared" si="460"/>
        <v>0</v>
      </c>
      <c r="AF925" s="27">
        <f t="shared" si="461"/>
        <v>0</v>
      </c>
      <c r="AG925" s="27">
        <f t="shared" si="462"/>
        <v>0</v>
      </c>
      <c r="AH925" s="27">
        <f t="shared" si="463"/>
        <v>0</v>
      </c>
      <c r="AI925" s="27">
        <f t="shared" si="464"/>
        <v>0</v>
      </c>
      <c r="AJ925" s="27">
        <f t="shared" si="465"/>
        <v>0</v>
      </c>
      <c r="AK925" s="26">
        <f>SUM(Tabela4[[#This Row],[1º ano  LP]:[Questionário Contextual Estudante]])</f>
        <v>1762</v>
      </c>
      <c r="AM925">
        <f>IFERROR(IF(VLOOKUP(Tabela4[[#This Row],[Designação]],BW:BX,2,0)="SIM",SUM(AR925:AU925)+(4*(SUM(BH925:BK925))),0),0)</f>
        <v>0</v>
      </c>
      <c r="AN925">
        <f>IFERROR(IF(VLOOKUP(Tabela4[[#This Row],[Designação]],BW:BX,2,0)="SIM",SUM(AV925:BC925)+(4*(SUM(BL925:BS925))),0),0)</f>
        <v>0</v>
      </c>
      <c r="AO925">
        <f>IFERROR(VLOOKUP(Tabela4[[#This Row],[Designação]],BW:BX,2,0),0)</f>
        <v>0</v>
      </c>
      <c r="AP925" t="str">
        <f>IF(Tabela4[[#This Row],[Designação]]=AQ925,"SIM","NÃO")</f>
        <v>SIM</v>
      </c>
      <c r="AQ925" s="38">
        <v>1019084</v>
      </c>
      <c r="AR925">
        <v>143</v>
      </c>
      <c r="AS925">
        <v>98</v>
      </c>
      <c r="AT925">
        <v>127</v>
      </c>
      <c r="AU925">
        <v>234</v>
      </c>
      <c r="AV925">
        <v>159</v>
      </c>
      <c r="BD925">
        <v>761</v>
      </c>
      <c r="BF925" t="str">
        <f t="shared" si="466"/>
        <v>sim</v>
      </c>
      <c r="BG925" s="38">
        <v>1019084</v>
      </c>
      <c r="BH925">
        <v>5</v>
      </c>
      <c r="BI925">
        <v>3</v>
      </c>
      <c r="BJ925">
        <v>4</v>
      </c>
      <c r="BK925">
        <v>7</v>
      </c>
      <c r="BL925">
        <v>5</v>
      </c>
      <c r="BT925">
        <v>24</v>
      </c>
    </row>
    <row r="926" spans="2:72" x14ac:dyDescent="0.25">
      <c r="B926" s="22">
        <v>10</v>
      </c>
      <c r="C926" s="23">
        <v>1019085</v>
      </c>
      <c r="D926" s="24" t="s">
        <v>959</v>
      </c>
      <c r="E926" s="25">
        <f t="shared" si="436"/>
        <v>0</v>
      </c>
      <c r="F926" s="25">
        <f>Tabela4[[#This Row],[1º ano  LP]]</f>
        <v>0</v>
      </c>
      <c r="G926" s="27">
        <f t="shared" si="437"/>
        <v>0</v>
      </c>
      <c r="H926" s="27">
        <f>Tabela4[[#This Row],[1º ano - APLICADOR LP]]</f>
        <v>0</v>
      </c>
      <c r="I926" s="25">
        <f t="shared" si="438"/>
        <v>0</v>
      </c>
      <c r="J926" s="25">
        <f t="shared" si="439"/>
        <v>0</v>
      </c>
      <c r="K926" s="27">
        <f t="shared" si="440"/>
        <v>0</v>
      </c>
      <c r="L926" s="27">
        <f t="shared" si="441"/>
        <v>0</v>
      </c>
      <c r="M926" s="25">
        <f t="shared" si="442"/>
        <v>0</v>
      </c>
      <c r="N926" s="25">
        <f t="shared" si="443"/>
        <v>0</v>
      </c>
      <c r="O926" s="27">
        <f t="shared" si="444"/>
        <v>0</v>
      </c>
      <c r="P926" s="27">
        <f t="shared" si="445"/>
        <v>0</v>
      </c>
      <c r="Q926" s="25">
        <f t="shared" si="446"/>
        <v>0</v>
      </c>
      <c r="R926" s="25">
        <f t="shared" si="447"/>
        <v>0</v>
      </c>
      <c r="S926" s="25">
        <f t="shared" si="448"/>
        <v>0</v>
      </c>
      <c r="T926" s="25">
        <f t="shared" si="449"/>
        <v>0</v>
      </c>
      <c r="U926" s="25">
        <f t="shared" si="450"/>
        <v>208</v>
      </c>
      <c r="V926" s="25">
        <f t="shared" si="451"/>
        <v>208</v>
      </c>
      <c r="W926" s="25">
        <f t="shared" si="452"/>
        <v>370</v>
      </c>
      <c r="X926" s="25">
        <f t="shared" si="453"/>
        <v>370</v>
      </c>
      <c r="Y926" s="25">
        <f t="shared" si="454"/>
        <v>221</v>
      </c>
      <c r="Z926" s="25">
        <f t="shared" si="455"/>
        <v>221</v>
      </c>
      <c r="AA926" s="25">
        <f t="shared" si="456"/>
        <v>310</v>
      </c>
      <c r="AB926" s="25">
        <f t="shared" si="457"/>
        <v>310</v>
      </c>
      <c r="AC926" s="25">
        <f t="shared" si="458"/>
        <v>25</v>
      </c>
      <c r="AD926" s="25">
        <f t="shared" si="459"/>
        <v>25</v>
      </c>
      <c r="AE926" s="25">
        <f t="shared" si="460"/>
        <v>0</v>
      </c>
      <c r="AF926" s="27">
        <f t="shared" si="461"/>
        <v>0</v>
      </c>
      <c r="AG926" s="27">
        <f t="shared" si="462"/>
        <v>82</v>
      </c>
      <c r="AH926" s="27">
        <f t="shared" si="463"/>
        <v>82</v>
      </c>
      <c r="AI926" s="27">
        <f t="shared" si="464"/>
        <v>0</v>
      </c>
      <c r="AJ926" s="27">
        <f t="shared" si="465"/>
        <v>1216</v>
      </c>
      <c r="AK926" s="26">
        <f>SUM(Tabela4[[#This Row],[1º ano  LP]:[Questionário Contextual Estudante]])</f>
        <v>3648</v>
      </c>
      <c r="AM926">
        <f>IFERROR(IF(VLOOKUP(Tabela4[[#This Row],[Designação]],BW:BX,2,0)="SIM",SUM(AR926:AU926)+(4*(SUM(BH926:BK926))),0),0)</f>
        <v>0</v>
      </c>
      <c r="AN926">
        <f>IFERROR(IF(VLOOKUP(Tabela4[[#This Row],[Designação]],BW:BX,2,0)="SIM",SUM(AV926:BC926)+(4*(SUM(BL926:BS926))),0),0)</f>
        <v>1216</v>
      </c>
      <c r="AO926" t="str">
        <f>IFERROR(VLOOKUP(Tabela4[[#This Row],[Designação]],BW:BX,2,0),0)</f>
        <v>SIM</v>
      </c>
      <c r="AP926" t="str">
        <f>IF(Tabela4[[#This Row],[Designação]]=AQ926,"SIM","NÃO")</f>
        <v>SIM</v>
      </c>
      <c r="AQ926" s="38">
        <v>1019085</v>
      </c>
      <c r="AW926">
        <v>188</v>
      </c>
      <c r="AX926">
        <v>338</v>
      </c>
      <c r="AY926">
        <v>201</v>
      </c>
      <c r="AZ926">
        <v>282</v>
      </c>
      <c r="BA926">
        <v>21</v>
      </c>
      <c r="BC926">
        <v>74</v>
      </c>
      <c r="BD926">
        <v>1104</v>
      </c>
      <c r="BF926" t="str">
        <f t="shared" si="466"/>
        <v>sim</v>
      </c>
      <c r="BG926" s="38">
        <v>1019085</v>
      </c>
      <c r="BM926">
        <v>5</v>
      </c>
      <c r="BN926">
        <v>8</v>
      </c>
      <c r="BO926">
        <v>5</v>
      </c>
      <c r="BP926">
        <v>7</v>
      </c>
      <c r="BQ926">
        <v>1</v>
      </c>
      <c r="BS926">
        <v>2</v>
      </c>
      <c r="BT926">
        <v>28</v>
      </c>
    </row>
    <row r="927" spans="2:72" x14ac:dyDescent="0.25">
      <c r="B927" s="35">
        <v>10</v>
      </c>
      <c r="C927" s="23">
        <v>1019086</v>
      </c>
      <c r="D927" s="24" t="s">
        <v>1052</v>
      </c>
      <c r="E927" s="25">
        <f t="shared" si="436"/>
        <v>0</v>
      </c>
      <c r="F927" s="25">
        <f>Tabela4[[#This Row],[1º ano  LP]]</f>
        <v>0</v>
      </c>
      <c r="G927" s="27">
        <f t="shared" si="437"/>
        <v>0</v>
      </c>
      <c r="H927" s="27">
        <f>Tabela4[[#This Row],[1º ano - APLICADOR LP]]</f>
        <v>0</v>
      </c>
      <c r="I927" s="25">
        <f t="shared" si="438"/>
        <v>0</v>
      </c>
      <c r="J927" s="25">
        <f t="shared" ref="J927" si="467">I927</f>
        <v>0</v>
      </c>
      <c r="K927" s="27">
        <f t="shared" si="440"/>
        <v>0</v>
      </c>
      <c r="L927" s="27">
        <f t="shared" ref="L927" si="468">K927</f>
        <v>0</v>
      </c>
      <c r="M927" s="25">
        <f t="shared" si="442"/>
        <v>0</v>
      </c>
      <c r="N927" s="25">
        <f t="shared" ref="N927" si="469">M927</f>
        <v>0</v>
      </c>
      <c r="O927" s="27">
        <f t="shared" si="444"/>
        <v>0</v>
      </c>
      <c r="P927" s="27">
        <f t="shared" ref="P927" si="470">O927</f>
        <v>0</v>
      </c>
      <c r="Q927" s="25">
        <f t="shared" si="446"/>
        <v>0</v>
      </c>
      <c r="R927" s="25">
        <f t="shared" ref="R927" si="471">Q927</f>
        <v>0</v>
      </c>
      <c r="S927" s="25">
        <f t="shared" si="448"/>
        <v>0</v>
      </c>
      <c r="T927" s="25">
        <f t="shared" ref="T927" si="472">S927</f>
        <v>0</v>
      </c>
      <c r="U927" s="25">
        <f t="shared" si="450"/>
        <v>132</v>
      </c>
      <c r="V927" s="25">
        <f t="shared" ref="V927" si="473">U927</f>
        <v>132</v>
      </c>
      <c r="W927" s="25">
        <f t="shared" si="452"/>
        <v>107</v>
      </c>
      <c r="X927" s="25">
        <f t="shared" ref="X927" si="474">W927</f>
        <v>107</v>
      </c>
      <c r="Y927" s="25">
        <f t="shared" si="454"/>
        <v>120</v>
      </c>
      <c r="Z927" s="25">
        <f t="shared" ref="Z927" si="475">Y927</f>
        <v>120</v>
      </c>
      <c r="AA927" s="25">
        <f t="shared" si="456"/>
        <v>67</v>
      </c>
      <c r="AB927" s="25">
        <f t="shared" ref="AB927" si="476">AA927</f>
        <v>67</v>
      </c>
      <c r="AC927" s="25">
        <f t="shared" si="458"/>
        <v>0</v>
      </c>
      <c r="AD927" s="25">
        <f t="shared" ref="AD927" si="477">AC927</f>
        <v>0</v>
      </c>
      <c r="AE927" s="25">
        <f t="shared" si="460"/>
        <v>0</v>
      </c>
      <c r="AF927" s="27">
        <f t="shared" ref="AF927" si="478">AE927</f>
        <v>0</v>
      </c>
      <c r="AG927" s="27">
        <f t="shared" si="462"/>
        <v>0</v>
      </c>
      <c r="AH927" s="27">
        <f t="shared" ref="AH927" si="479">AG927</f>
        <v>0</v>
      </c>
      <c r="AI927" s="27">
        <f t="shared" si="464"/>
        <v>0</v>
      </c>
      <c r="AJ927" s="27">
        <f t="shared" si="465"/>
        <v>426</v>
      </c>
      <c r="AK927" s="26">
        <f>SUM(Tabela4[[#This Row],[1º ano  LP]:[Questionário Contextual Estudante]])</f>
        <v>1278</v>
      </c>
      <c r="AM927">
        <f>IFERROR(IF(VLOOKUP(Tabela4[[#This Row],[Designação]],BW:BX,2,0)="SIM",SUM(AR927:AU927)+(4*(SUM(BH927:BK927))),0),0)</f>
        <v>0</v>
      </c>
      <c r="AN927">
        <f>IFERROR(IF(VLOOKUP(Tabela4[[#This Row],[Designação]],BW:BX,2,0)="SIM",SUM(AV927:BC927)+(4*(SUM(BL927:BS927))),0),0)</f>
        <v>426</v>
      </c>
      <c r="AO927" t="str">
        <f>IFERROR(VLOOKUP(Tabela4[[#This Row],[Designação]],BW:BX,2,0),0)</f>
        <v>SIM</v>
      </c>
      <c r="AP927" t="str">
        <f>IF(Tabela4[[#This Row],[Designação]]=AQ927,"SIM","NÃO")</f>
        <v>SIM</v>
      </c>
      <c r="AQ927" s="38">
        <v>1019086</v>
      </c>
      <c r="AW927">
        <v>116</v>
      </c>
      <c r="AX927">
        <v>95</v>
      </c>
      <c r="AY927">
        <v>104</v>
      </c>
      <c r="AZ927">
        <v>59</v>
      </c>
      <c r="BD927">
        <v>374</v>
      </c>
      <c r="BF927" t="str">
        <f t="shared" ref="BF927:BF991" si="480">IF(AQ927=BG927,"sim","não")</f>
        <v>sim</v>
      </c>
      <c r="BG927" s="38">
        <v>1019086</v>
      </c>
      <c r="BM927">
        <v>4</v>
      </c>
      <c r="BN927">
        <v>3</v>
      </c>
      <c r="BO927">
        <v>4</v>
      </c>
      <c r="BP927">
        <v>2</v>
      </c>
      <c r="BT927">
        <v>13</v>
      </c>
    </row>
    <row r="928" spans="2:72" x14ac:dyDescent="0.25">
      <c r="B928" s="22">
        <v>10</v>
      </c>
      <c r="C928" s="23">
        <v>1019092</v>
      </c>
      <c r="D928" s="24" t="s">
        <v>960</v>
      </c>
      <c r="E928" s="25">
        <f t="shared" si="436"/>
        <v>130</v>
      </c>
      <c r="F928" s="25">
        <f>Tabela4[[#This Row],[1º ano  LP]]</f>
        <v>130</v>
      </c>
      <c r="G928" s="27">
        <f t="shared" si="437"/>
        <v>8</v>
      </c>
      <c r="H928" s="27">
        <f>Tabela4[[#This Row],[1º ano - APLICADOR LP]]</f>
        <v>8</v>
      </c>
      <c r="I928" s="25">
        <f t="shared" si="438"/>
        <v>168</v>
      </c>
      <c r="J928" s="25">
        <f t="shared" si="439"/>
        <v>168</v>
      </c>
      <c r="K928" s="27">
        <f t="shared" si="440"/>
        <v>10</v>
      </c>
      <c r="L928" s="27">
        <f t="shared" si="441"/>
        <v>10</v>
      </c>
      <c r="M928" s="25">
        <f t="shared" si="442"/>
        <v>176</v>
      </c>
      <c r="N928" s="25">
        <f t="shared" si="443"/>
        <v>176</v>
      </c>
      <c r="O928" s="27">
        <f t="shared" si="444"/>
        <v>10</v>
      </c>
      <c r="P928" s="27">
        <f t="shared" si="445"/>
        <v>10</v>
      </c>
      <c r="Q928" s="25">
        <f t="shared" si="446"/>
        <v>192</v>
      </c>
      <c r="R928" s="25">
        <f t="shared" si="447"/>
        <v>192</v>
      </c>
      <c r="S928" s="25">
        <f t="shared" si="448"/>
        <v>163</v>
      </c>
      <c r="T928" s="25">
        <f t="shared" si="449"/>
        <v>163</v>
      </c>
      <c r="U928" s="25">
        <f t="shared" si="450"/>
        <v>177</v>
      </c>
      <c r="V928" s="25">
        <f t="shared" si="451"/>
        <v>177</v>
      </c>
      <c r="W928" s="25">
        <f t="shared" si="452"/>
        <v>0</v>
      </c>
      <c r="X928" s="25">
        <f t="shared" si="453"/>
        <v>0</v>
      </c>
      <c r="Y928" s="25">
        <f t="shared" si="454"/>
        <v>0</v>
      </c>
      <c r="Z928" s="25">
        <f t="shared" si="455"/>
        <v>0</v>
      </c>
      <c r="AA928" s="25">
        <f t="shared" si="456"/>
        <v>0</v>
      </c>
      <c r="AB928" s="25">
        <f t="shared" si="457"/>
        <v>0</v>
      </c>
      <c r="AC928" s="25">
        <f t="shared" si="458"/>
        <v>0</v>
      </c>
      <c r="AD928" s="25">
        <f t="shared" si="459"/>
        <v>0</v>
      </c>
      <c r="AE928" s="25">
        <f t="shared" si="460"/>
        <v>0</v>
      </c>
      <c r="AF928" s="27">
        <f t="shared" si="461"/>
        <v>0</v>
      </c>
      <c r="AG928" s="27">
        <f t="shared" si="462"/>
        <v>0</v>
      </c>
      <c r="AH928" s="27">
        <f t="shared" si="463"/>
        <v>0</v>
      </c>
      <c r="AI928" s="27">
        <f t="shared" si="464"/>
        <v>666</v>
      </c>
      <c r="AJ928" s="27">
        <f t="shared" si="465"/>
        <v>340</v>
      </c>
      <c r="AK928" s="26">
        <f>SUM(Tabela4[[#This Row],[1º ano  LP]:[Questionário Contextual Estudante]])</f>
        <v>3074</v>
      </c>
      <c r="AM928">
        <f>IFERROR(IF(VLOOKUP(Tabela4[[#This Row],[Designação]],BW:BX,2,0)="SIM",SUM(AR928:AU928)+(4*(SUM(BH928:BK928))),0),0)</f>
        <v>666</v>
      </c>
      <c r="AN928">
        <f>IFERROR(IF(VLOOKUP(Tabela4[[#This Row],[Designação]],BW:BX,2,0)="SIM",SUM(AV928:BC928)+(4*(SUM(BL928:BS928))),0),0)</f>
        <v>340</v>
      </c>
      <c r="AO928" t="str">
        <f>IFERROR(VLOOKUP(Tabela4[[#This Row],[Designação]],BW:BX,2,0),0)</f>
        <v>SIM</v>
      </c>
      <c r="AP928" t="str">
        <f>IF(Tabela4[[#This Row],[Designação]]=AQ928,"SIM","NÃO")</f>
        <v>SIM</v>
      </c>
      <c r="AQ928" s="38">
        <v>1019092</v>
      </c>
      <c r="AR928">
        <v>114</v>
      </c>
      <c r="AS928">
        <v>148</v>
      </c>
      <c r="AT928">
        <v>156</v>
      </c>
      <c r="AU928">
        <v>172</v>
      </c>
      <c r="AV928">
        <v>147</v>
      </c>
      <c r="AW928">
        <v>157</v>
      </c>
      <c r="BD928">
        <v>894</v>
      </c>
      <c r="BF928" t="str">
        <f t="shared" si="480"/>
        <v>sim</v>
      </c>
      <c r="BG928" s="38">
        <v>1019092</v>
      </c>
      <c r="BH928">
        <v>4</v>
      </c>
      <c r="BI928">
        <v>5</v>
      </c>
      <c r="BJ928">
        <v>5</v>
      </c>
      <c r="BK928">
        <v>5</v>
      </c>
      <c r="BL928">
        <v>4</v>
      </c>
      <c r="BM928">
        <v>5</v>
      </c>
      <c r="BT928">
        <v>28</v>
      </c>
    </row>
    <row r="929" spans="2:72" x14ac:dyDescent="0.25">
      <c r="B929" s="22">
        <v>10</v>
      </c>
      <c r="C929" s="23">
        <v>1019201</v>
      </c>
      <c r="D929" s="24" t="s">
        <v>961</v>
      </c>
      <c r="E929" s="25">
        <f t="shared" si="436"/>
        <v>0</v>
      </c>
      <c r="F929" s="25">
        <f>Tabela4[[#This Row],[1º ano  LP]]</f>
        <v>0</v>
      </c>
      <c r="G929" s="27">
        <f t="shared" si="437"/>
        <v>0</v>
      </c>
      <c r="H929" s="27">
        <f>Tabela4[[#This Row],[1º ano - APLICADOR LP]]</f>
        <v>0</v>
      </c>
      <c r="I929" s="25">
        <f t="shared" si="438"/>
        <v>0</v>
      </c>
      <c r="J929" s="25">
        <f t="shared" si="439"/>
        <v>0</v>
      </c>
      <c r="K929" s="27">
        <f t="shared" si="440"/>
        <v>0</v>
      </c>
      <c r="L929" s="27">
        <f t="shared" si="441"/>
        <v>0</v>
      </c>
      <c r="M929" s="25">
        <f t="shared" si="442"/>
        <v>0</v>
      </c>
      <c r="N929" s="25">
        <f t="shared" si="443"/>
        <v>0</v>
      </c>
      <c r="O929" s="27">
        <f t="shared" si="444"/>
        <v>0</v>
      </c>
      <c r="P929" s="27">
        <f t="shared" si="445"/>
        <v>0</v>
      </c>
      <c r="Q929" s="25">
        <f t="shared" si="446"/>
        <v>0</v>
      </c>
      <c r="R929" s="25">
        <f t="shared" si="447"/>
        <v>0</v>
      </c>
      <c r="S929" s="25">
        <f t="shared" si="448"/>
        <v>0</v>
      </c>
      <c r="T929" s="25">
        <f t="shared" si="449"/>
        <v>0</v>
      </c>
      <c r="U929" s="25">
        <f t="shared" si="450"/>
        <v>0</v>
      </c>
      <c r="V929" s="25">
        <f t="shared" si="451"/>
        <v>0</v>
      </c>
      <c r="W929" s="25">
        <f t="shared" si="452"/>
        <v>349</v>
      </c>
      <c r="X929" s="25">
        <f t="shared" si="453"/>
        <v>349</v>
      </c>
      <c r="Y929" s="25">
        <f t="shared" si="454"/>
        <v>285</v>
      </c>
      <c r="Z929" s="25">
        <f t="shared" si="455"/>
        <v>285</v>
      </c>
      <c r="AA929" s="25">
        <f t="shared" si="456"/>
        <v>257</v>
      </c>
      <c r="AB929" s="25">
        <f t="shared" si="457"/>
        <v>257</v>
      </c>
      <c r="AC929" s="25">
        <f t="shared" si="458"/>
        <v>0</v>
      </c>
      <c r="AD929" s="25">
        <f t="shared" si="459"/>
        <v>0</v>
      </c>
      <c r="AE929" s="25">
        <f t="shared" si="460"/>
        <v>0</v>
      </c>
      <c r="AF929" s="27">
        <f t="shared" si="461"/>
        <v>0</v>
      </c>
      <c r="AG929" s="27">
        <f t="shared" si="462"/>
        <v>63</v>
      </c>
      <c r="AH929" s="27">
        <f t="shared" si="463"/>
        <v>63</v>
      </c>
      <c r="AI929" s="27">
        <f t="shared" si="464"/>
        <v>0</v>
      </c>
      <c r="AJ929" s="27">
        <f t="shared" si="465"/>
        <v>0</v>
      </c>
      <c r="AK929" s="26">
        <f>SUM(Tabela4[[#This Row],[1º ano  LP]:[Questionário Contextual Estudante]])</f>
        <v>1908</v>
      </c>
      <c r="AM929">
        <f>IFERROR(IF(VLOOKUP(Tabela4[[#This Row],[Designação]],BW:BX,2,0)="SIM",SUM(AR929:AU929)+(4*(SUM(BH929:BK929))),0),0)</f>
        <v>0</v>
      </c>
      <c r="AN929">
        <f>IFERROR(IF(VLOOKUP(Tabela4[[#This Row],[Designação]],BW:BX,2,0)="SIM",SUM(AV929:BC929)+(4*(SUM(BL929:BS929))),0),0)</f>
        <v>0</v>
      </c>
      <c r="AO929">
        <f>IFERROR(VLOOKUP(Tabela4[[#This Row],[Designação]],BW:BX,2,0),0)</f>
        <v>0</v>
      </c>
      <c r="AP929" t="str">
        <f>IF(Tabela4[[#This Row],[Designação]]=AQ929,"SIM","NÃO")</f>
        <v>SIM</v>
      </c>
      <c r="AQ929" s="38">
        <v>1019201</v>
      </c>
      <c r="AX929">
        <v>317</v>
      </c>
      <c r="AY929">
        <v>257</v>
      </c>
      <c r="AZ929">
        <v>233</v>
      </c>
      <c r="BC929">
        <v>55</v>
      </c>
      <c r="BD929">
        <v>862</v>
      </c>
      <c r="BF929" t="str">
        <f t="shared" si="480"/>
        <v>sim</v>
      </c>
      <c r="BG929" s="38">
        <v>1019201</v>
      </c>
      <c r="BN929">
        <v>8</v>
      </c>
      <c r="BO929">
        <v>7</v>
      </c>
      <c r="BP929">
        <v>6</v>
      </c>
      <c r="BS929">
        <v>2</v>
      </c>
      <c r="BT929">
        <v>23</v>
      </c>
    </row>
    <row r="930" spans="2:72" x14ac:dyDescent="0.25">
      <c r="B930" s="22">
        <v>10</v>
      </c>
      <c r="C930" s="23">
        <v>1019202</v>
      </c>
      <c r="D930" s="24" t="s">
        <v>962</v>
      </c>
      <c r="E930" s="25">
        <f t="shared" si="436"/>
        <v>74</v>
      </c>
      <c r="F930" s="25">
        <f>Tabela4[[#This Row],[1º ano  LP]]</f>
        <v>74</v>
      </c>
      <c r="G930" s="27">
        <f t="shared" si="437"/>
        <v>4</v>
      </c>
      <c r="H930" s="27">
        <f>Tabela4[[#This Row],[1º ano - APLICADOR LP]]</f>
        <v>4</v>
      </c>
      <c r="I930" s="25">
        <f t="shared" si="438"/>
        <v>136</v>
      </c>
      <c r="J930" s="25">
        <f t="shared" si="439"/>
        <v>136</v>
      </c>
      <c r="K930" s="27">
        <f t="shared" si="440"/>
        <v>8</v>
      </c>
      <c r="L930" s="27">
        <f t="shared" si="441"/>
        <v>8</v>
      </c>
      <c r="M930" s="25">
        <f t="shared" si="442"/>
        <v>32</v>
      </c>
      <c r="N930" s="25">
        <f t="shared" si="443"/>
        <v>32</v>
      </c>
      <c r="O930" s="27">
        <f t="shared" si="444"/>
        <v>2</v>
      </c>
      <c r="P930" s="27">
        <f t="shared" si="445"/>
        <v>2</v>
      </c>
      <c r="Q930" s="25">
        <f t="shared" si="446"/>
        <v>35</v>
      </c>
      <c r="R930" s="25">
        <f t="shared" si="447"/>
        <v>35</v>
      </c>
      <c r="S930" s="25">
        <f t="shared" si="448"/>
        <v>0</v>
      </c>
      <c r="T930" s="25">
        <f t="shared" si="449"/>
        <v>0</v>
      </c>
      <c r="U930" s="25">
        <f t="shared" si="450"/>
        <v>0</v>
      </c>
      <c r="V930" s="25">
        <f t="shared" si="451"/>
        <v>0</v>
      </c>
      <c r="W930" s="25">
        <f t="shared" si="452"/>
        <v>0</v>
      </c>
      <c r="X930" s="25">
        <f t="shared" si="453"/>
        <v>0</v>
      </c>
      <c r="Y930" s="25">
        <f t="shared" si="454"/>
        <v>0</v>
      </c>
      <c r="Z930" s="25">
        <f t="shared" si="455"/>
        <v>0</v>
      </c>
      <c r="AA930" s="25">
        <f t="shared" si="456"/>
        <v>0</v>
      </c>
      <c r="AB930" s="25">
        <f t="shared" si="457"/>
        <v>0</v>
      </c>
      <c r="AC930" s="25">
        <f t="shared" si="458"/>
        <v>0</v>
      </c>
      <c r="AD930" s="25">
        <f t="shared" si="459"/>
        <v>0</v>
      </c>
      <c r="AE930" s="25">
        <f t="shared" si="460"/>
        <v>0</v>
      </c>
      <c r="AF930" s="27">
        <f t="shared" si="461"/>
        <v>0</v>
      </c>
      <c r="AG930" s="27">
        <f t="shared" si="462"/>
        <v>0</v>
      </c>
      <c r="AH930" s="27">
        <f t="shared" si="463"/>
        <v>0</v>
      </c>
      <c r="AI930" s="27">
        <f t="shared" si="464"/>
        <v>0</v>
      </c>
      <c r="AJ930" s="27">
        <f t="shared" si="465"/>
        <v>0</v>
      </c>
      <c r="AK930" s="26">
        <f>SUM(Tabela4[[#This Row],[1º ano  LP]:[Questionário Contextual Estudante]])</f>
        <v>582</v>
      </c>
      <c r="AM930">
        <f>IFERROR(IF(VLOOKUP(Tabela4[[#This Row],[Designação]],BW:BX,2,0)="SIM",SUM(AR930:AU930)+(4*(SUM(BH930:BK930))),0),0)</f>
        <v>0</v>
      </c>
      <c r="AN930">
        <f>IFERROR(IF(VLOOKUP(Tabela4[[#This Row],[Designação]],BW:BX,2,0)="SIM",SUM(AV930:BC930)+(4*(SUM(BL930:BS930))),0),0)</f>
        <v>0</v>
      </c>
      <c r="AO930">
        <f>IFERROR(VLOOKUP(Tabela4[[#This Row],[Designação]],BW:BX,2,0),0)</f>
        <v>0</v>
      </c>
      <c r="AP930" t="str">
        <f>IF(Tabela4[[#This Row],[Designação]]=AQ930,"SIM","NÃO")</f>
        <v>SIM</v>
      </c>
      <c r="AQ930" s="38">
        <v>1019202</v>
      </c>
      <c r="AR930">
        <v>66</v>
      </c>
      <c r="AS930">
        <v>120</v>
      </c>
      <c r="AT930">
        <v>28</v>
      </c>
      <c r="AU930">
        <v>31</v>
      </c>
      <c r="BD930">
        <v>245</v>
      </c>
      <c r="BF930" t="str">
        <f t="shared" si="480"/>
        <v>sim</v>
      </c>
      <c r="BG930" s="38">
        <v>1019202</v>
      </c>
      <c r="BH930">
        <v>2</v>
      </c>
      <c r="BI930">
        <v>4</v>
      </c>
      <c r="BJ930">
        <v>1</v>
      </c>
      <c r="BK930">
        <v>1</v>
      </c>
      <c r="BT930">
        <v>8</v>
      </c>
    </row>
    <row r="931" spans="2:72" x14ac:dyDescent="0.25">
      <c r="B931" s="22">
        <v>10</v>
      </c>
      <c r="C931" s="23">
        <v>1019205</v>
      </c>
      <c r="D931" s="24" t="s">
        <v>963</v>
      </c>
      <c r="E931" s="25">
        <f t="shared" si="436"/>
        <v>73</v>
      </c>
      <c r="F931" s="25">
        <f>Tabela4[[#This Row],[1º ano  LP]]</f>
        <v>73</v>
      </c>
      <c r="G931" s="27">
        <f t="shared" si="437"/>
        <v>4</v>
      </c>
      <c r="H931" s="27">
        <f>Tabela4[[#This Row],[1º ano - APLICADOR LP]]</f>
        <v>4</v>
      </c>
      <c r="I931" s="25">
        <f t="shared" si="438"/>
        <v>103</v>
      </c>
      <c r="J931" s="25">
        <f t="shared" si="439"/>
        <v>103</v>
      </c>
      <c r="K931" s="27">
        <f t="shared" si="440"/>
        <v>6</v>
      </c>
      <c r="L931" s="27">
        <f t="shared" si="441"/>
        <v>6</v>
      </c>
      <c r="M931" s="25">
        <f t="shared" si="442"/>
        <v>94</v>
      </c>
      <c r="N931" s="25">
        <f t="shared" si="443"/>
        <v>94</v>
      </c>
      <c r="O931" s="27">
        <f t="shared" si="444"/>
        <v>6</v>
      </c>
      <c r="P931" s="27">
        <f t="shared" si="445"/>
        <v>6</v>
      </c>
      <c r="Q931" s="25">
        <f t="shared" si="446"/>
        <v>78</v>
      </c>
      <c r="R931" s="25">
        <f t="shared" si="447"/>
        <v>78</v>
      </c>
      <c r="S931" s="25">
        <f t="shared" si="448"/>
        <v>66</v>
      </c>
      <c r="T931" s="25">
        <f t="shared" si="449"/>
        <v>66</v>
      </c>
      <c r="U931" s="25">
        <f t="shared" si="450"/>
        <v>47</v>
      </c>
      <c r="V931" s="25">
        <f t="shared" si="451"/>
        <v>47</v>
      </c>
      <c r="W931" s="25">
        <f t="shared" si="452"/>
        <v>0</v>
      </c>
      <c r="X931" s="25">
        <f t="shared" si="453"/>
        <v>0</v>
      </c>
      <c r="Y931" s="25">
        <f t="shared" si="454"/>
        <v>0</v>
      </c>
      <c r="Z931" s="25">
        <f t="shared" si="455"/>
        <v>0</v>
      </c>
      <c r="AA931" s="25">
        <f t="shared" si="456"/>
        <v>0</v>
      </c>
      <c r="AB931" s="25">
        <f t="shared" si="457"/>
        <v>0</v>
      </c>
      <c r="AC931" s="25">
        <f t="shared" si="458"/>
        <v>0</v>
      </c>
      <c r="AD931" s="25">
        <f t="shared" si="459"/>
        <v>0</v>
      </c>
      <c r="AE931" s="25">
        <f t="shared" si="460"/>
        <v>0</v>
      </c>
      <c r="AF931" s="27">
        <f t="shared" si="461"/>
        <v>0</v>
      </c>
      <c r="AG931" s="27">
        <f t="shared" si="462"/>
        <v>0</v>
      </c>
      <c r="AH931" s="27">
        <f t="shared" si="463"/>
        <v>0</v>
      </c>
      <c r="AI931" s="27">
        <f t="shared" si="464"/>
        <v>0</v>
      </c>
      <c r="AJ931" s="27">
        <f t="shared" si="465"/>
        <v>0</v>
      </c>
      <c r="AK931" s="26">
        <f>SUM(Tabela4[[#This Row],[1º ano  LP]:[Questionário Contextual Estudante]])</f>
        <v>954</v>
      </c>
      <c r="AM931">
        <f>IFERROR(IF(VLOOKUP(Tabela4[[#This Row],[Designação]],BW:BX,2,0)="SIM",SUM(AR931:AU931)+(4*(SUM(BH931:BK931))),0),0)</f>
        <v>0</v>
      </c>
      <c r="AN931">
        <f>IFERROR(IF(VLOOKUP(Tabela4[[#This Row],[Designação]],BW:BX,2,0)="SIM",SUM(AV931:BC931)+(4*(SUM(BL931:BS931))),0),0)</f>
        <v>0</v>
      </c>
      <c r="AO931">
        <f>IFERROR(VLOOKUP(Tabela4[[#This Row],[Designação]],BW:BX,2,0),0)</f>
        <v>0</v>
      </c>
      <c r="AP931" t="str">
        <f>IF(Tabela4[[#This Row],[Designação]]=AQ931,"SIM","NÃO")</f>
        <v>SIM</v>
      </c>
      <c r="AQ931" s="38">
        <v>1019205</v>
      </c>
      <c r="AR931">
        <v>65</v>
      </c>
      <c r="AS931">
        <v>91</v>
      </c>
      <c r="AT931">
        <v>82</v>
      </c>
      <c r="AU931">
        <v>70</v>
      </c>
      <c r="AV931">
        <v>58</v>
      </c>
      <c r="AW931">
        <v>43</v>
      </c>
      <c r="BD931">
        <v>409</v>
      </c>
      <c r="BF931" t="str">
        <f t="shared" si="480"/>
        <v>sim</v>
      </c>
      <c r="BG931" s="38">
        <v>1019205</v>
      </c>
      <c r="BH931">
        <v>2</v>
      </c>
      <c r="BI931">
        <v>3</v>
      </c>
      <c r="BJ931">
        <v>3</v>
      </c>
      <c r="BK931">
        <v>2</v>
      </c>
      <c r="BL931">
        <v>2</v>
      </c>
      <c r="BM931">
        <v>1</v>
      </c>
      <c r="BT931">
        <v>13</v>
      </c>
    </row>
    <row r="932" spans="2:72" x14ac:dyDescent="0.25">
      <c r="B932" s="22">
        <v>10</v>
      </c>
      <c r="C932" s="23">
        <v>1019206</v>
      </c>
      <c r="D932" s="24" t="s">
        <v>964</v>
      </c>
      <c r="E932" s="25">
        <f t="shared" si="436"/>
        <v>177</v>
      </c>
      <c r="F932" s="25">
        <f>Tabela4[[#This Row],[1º ano  LP]]</f>
        <v>177</v>
      </c>
      <c r="G932" s="27">
        <f t="shared" si="437"/>
        <v>12</v>
      </c>
      <c r="H932" s="27">
        <f>Tabela4[[#This Row],[1º ano - APLICADOR LP]]</f>
        <v>12</v>
      </c>
      <c r="I932" s="25">
        <f t="shared" si="438"/>
        <v>188</v>
      </c>
      <c r="J932" s="25">
        <f t="shared" si="439"/>
        <v>188</v>
      </c>
      <c r="K932" s="27">
        <f t="shared" si="440"/>
        <v>12</v>
      </c>
      <c r="L932" s="27">
        <f t="shared" si="441"/>
        <v>12</v>
      </c>
      <c r="M932" s="25">
        <f t="shared" si="442"/>
        <v>211</v>
      </c>
      <c r="N932" s="25">
        <f t="shared" si="443"/>
        <v>211</v>
      </c>
      <c r="O932" s="27">
        <f t="shared" si="444"/>
        <v>12</v>
      </c>
      <c r="P932" s="27">
        <f t="shared" si="445"/>
        <v>12</v>
      </c>
      <c r="Q932" s="25">
        <f t="shared" si="446"/>
        <v>182</v>
      </c>
      <c r="R932" s="25">
        <f t="shared" si="447"/>
        <v>182</v>
      </c>
      <c r="S932" s="25">
        <f t="shared" si="448"/>
        <v>140</v>
      </c>
      <c r="T932" s="25">
        <f t="shared" si="449"/>
        <v>140</v>
      </c>
      <c r="U932" s="25">
        <f t="shared" si="450"/>
        <v>0</v>
      </c>
      <c r="V932" s="25">
        <f t="shared" si="451"/>
        <v>0</v>
      </c>
      <c r="W932" s="25">
        <f t="shared" si="452"/>
        <v>0</v>
      </c>
      <c r="X932" s="25">
        <f t="shared" si="453"/>
        <v>0</v>
      </c>
      <c r="Y932" s="25">
        <f t="shared" si="454"/>
        <v>0</v>
      </c>
      <c r="Z932" s="25">
        <f t="shared" si="455"/>
        <v>0</v>
      </c>
      <c r="AA932" s="25">
        <f t="shared" si="456"/>
        <v>0</v>
      </c>
      <c r="AB932" s="25">
        <f t="shared" si="457"/>
        <v>0</v>
      </c>
      <c r="AC932" s="25">
        <f t="shared" si="458"/>
        <v>0</v>
      </c>
      <c r="AD932" s="25">
        <f t="shared" si="459"/>
        <v>0</v>
      </c>
      <c r="AE932" s="25">
        <f t="shared" si="460"/>
        <v>0</v>
      </c>
      <c r="AF932" s="27">
        <f t="shared" si="461"/>
        <v>0</v>
      </c>
      <c r="AG932" s="27">
        <f t="shared" si="462"/>
        <v>0</v>
      </c>
      <c r="AH932" s="27">
        <f t="shared" si="463"/>
        <v>0</v>
      </c>
      <c r="AI932" s="27">
        <f t="shared" si="464"/>
        <v>0</v>
      </c>
      <c r="AJ932" s="27">
        <f t="shared" si="465"/>
        <v>0</v>
      </c>
      <c r="AK932" s="26">
        <f>SUM(Tabela4[[#This Row],[1º ano  LP]:[Questionário Contextual Estudante]])</f>
        <v>1868</v>
      </c>
      <c r="AM932">
        <f>IFERROR(IF(VLOOKUP(Tabela4[[#This Row],[Designação]],BW:BX,2,0)="SIM",SUM(AR932:AU932)+(4*(SUM(BH932:BK932))),0),0)</f>
        <v>0</v>
      </c>
      <c r="AN932">
        <f>IFERROR(IF(VLOOKUP(Tabela4[[#This Row],[Designação]],BW:BX,2,0)="SIM",SUM(AV932:BC932)+(4*(SUM(BL932:BS932))),0),0)</f>
        <v>0</v>
      </c>
      <c r="AO932">
        <f>IFERROR(VLOOKUP(Tabela4[[#This Row],[Designação]],BW:BX,2,0),0)</f>
        <v>0</v>
      </c>
      <c r="AP932" t="str">
        <f>IF(Tabela4[[#This Row],[Designação]]=AQ932,"SIM","NÃO")</f>
        <v>SIM</v>
      </c>
      <c r="AQ932" s="38">
        <v>1019206</v>
      </c>
      <c r="AR932">
        <v>153</v>
      </c>
      <c r="AS932">
        <v>164</v>
      </c>
      <c r="AT932">
        <v>187</v>
      </c>
      <c r="AU932">
        <v>162</v>
      </c>
      <c r="AV932">
        <v>124</v>
      </c>
      <c r="BD932">
        <v>790</v>
      </c>
      <c r="BF932" t="str">
        <f t="shared" si="480"/>
        <v>sim</v>
      </c>
      <c r="BG932" s="38">
        <v>1019206</v>
      </c>
      <c r="BH932">
        <v>6</v>
      </c>
      <c r="BI932">
        <v>6</v>
      </c>
      <c r="BJ932">
        <v>6</v>
      </c>
      <c r="BK932">
        <v>5</v>
      </c>
      <c r="BL932">
        <v>4</v>
      </c>
      <c r="BT932">
        <v>27</v>
      </c>
    </row>
    <row r="933" spans="2:72" x14ac:dyDescent="0.25">
      <c r="B933" s="22">
        <v>10</v>
      </c>
      <c r="C933" s="23">
        <v>1019207</v>
      </c>
      <c r="D933" s="24" t="s">
        <v>965</v>
      </c>
      <c r="E933" s="25">
        <f t="shared" si="436"/>
        <v>143</v>
      </c>
      <c r="F933" s="25">
        <f>Tabela4[[#This Row],[1º ano  LP]]</f>
        <v>143</v>
      </c>
      <c r="G933" s="27">
        <f t="shared" si="437"/>
        <v>8</v>
      </c>
      <c r="H933" s="27">
        <f>Tabela4[[#This Row],[1º ano - APLICADOR LP]]</f>
        <v>8</v>
      </c>
      <c r="I933" s="25">
        <f t="shared" si="438"/>
        <v>164</v>
      </c>
      <c r="J933" s="25">
        <f t="shared" si="439"/>
        <v>164</v>
      </c>
      <c r="K933" s="27">
        <f t="shared" si="440"/>
        <v>10</v>
      </c>
      <c r="L933" s="27">
        <f t="shared" si="441"/>
        <v>10</v>
      </c>
      <c r="M933" s="25">
        <f t="shared" si="442"/>
        <v>212</v>
      </c>
      <c r="N933" s="25">
        <f t="shared" si="443"/>
        <v>212</v>
      </c>
      <c r="O933" s="27">
        <f t="shared" si="444"/>
        <v>12</v>
      </c>
      <c r="P933" s="27">
        <f t="shared" si="445"/>
        <v>12</v>
      </c>
      <c r="Q933" s="25">
        <f t="shared" si="446"/>
        <v>115</v>
      </c>
      <c r="R933" s="25">
        <f t="shared" si="447"/>
        <v>115</v>
      </c>
      <c r="S933" s="25">
        <f t="shared" si="448"/>
        <v>121</v>
      </c>
      <c r="T933" s="25">
        <f t="shared" si="449"/>
        <v>121</v>
      </c>
      <c r="U933" s="25">
        <f t="shared" si="450"/>
        <v>82</v>
      </c>
      <c r="V933" s="25">
        <f t="shared" si="451"/>
        <v>82</v>
      </c>
      <c r="W933" s="25">
        <f t="shared" si="452"/>
        <v>0</v>
      </c>
      <c r="X933" s="25">
        <f t="shared" si="453"/>
        <v>0</v>
      </c>
      <c r="Y933" s="25">
        <f t="shared" si="454"/>
        <v>0</v>
      </c>
      <c r="Z933" s="25">
        <f t="shared" si="455"/>
        <v>0</v>
      </c>
      <c r="AA933" s="25">
        <f t="shared" si="456"/>
        <v>0</v>
      </c>
      <c r="AB933" s="25">
        <f t="shared" si="457"/>
        <v>0</v>
      </c>
      <c r="AC933" s="25">
        <f t="shared" si="458"/>
        <v>0</v>
      </c>
      <c r="AD933" s="25">
        <f t="shared" si="459"/>
        <v>0</v>
      </c>
      <c r="AE933" s="25">
        <f t="shared" si="460"/>
        <v>0</v>
      </c>
      <c r="AF933" s="27">
        <f t="shared" si="461"/>
        <v>0</v>
      </c>
      <c r="AG933" s="27">
        <f t="shared" si="462"/>
        <v>0</v>
      </c>
      <c r="AH933" s="27">
        <f t="shared" si="463"/>
        <v>0</v>
      </c>
      <c r="AI933" s="27">
        <f t="shared" si="464"/>
        <v>0</v>
      </c>
      <c r="AJ933" s="27">
        <f t="shared" si="465"/>
        <v>0</v>
      </c>
      <c r="AK933" s="26">
        <f>SUM(Tabela4[[#This Row],[1º ano  LP]:[Questionário Contextual Estudante]])</f>
        <v>1734</v>
      </c>
      <c r="AM933">
        <f>IFERROR(IF(VLOOKUP(Tabela4[[#This Row],[Designação]],BW:BX,2,0)="SIM",SUM(AR933:AU933)+(4*(SUM(BH933:BK933))),0),0)</f>
        <v>0</v>
      </c>
      <c r="AN933">
        <f>IFERROR(IF(VLOOKUP(Tabela4[[#This Row],[Designação]],BW:BX,2,0)="SIM",SUM(AV933:BC933)+(4*(SUM(BL933:BS933))),0),0)</f>
        <v>0</v>
      </c>
      <c r="AO933">
        <f>IFERROR(VLOOKUP(Tabela4[[#This Row],[Designação]],BW:BX,2,0),0)</f>
        <v>0</v>
      </c>
      <c r="AP933" t="str">
        <f>IF(Tabela4[[#This Row],[Designação]]=AQ933,"SIM","NÃO")</f>
        <v>SIM</v>
      </c>
      <c r="AQ933" s="38">
        <v>1019207</v>
      </c>
      <c r="AR933">
        <v>127</v>
      </c>
      <c r="AS933">
        <v>144</v>
      </c>
      <c r="AT933">
        <v>188</v>
      </c>
      <c r="AU933">
        <v>103</v>
      </c>
      <c r="AV933">
        <v>109</v>
      </c>
      <c r="AW933">
        <v>74</v>
      </c>
      <c r="BD933">
        <v>745</v>
      </c>
      <c r="BF933" t="str">
        <f t="shared" si="480"/>
        <v>sim</v>
      </c>
      <c r="BG933" s="38">
        <v>1019207</v>
      </c>
      <c r="BH933">
        <v>4</v>
      </c>
      <c r="BI933">
        <v>5</v>
      </c>
      <c r="BJ933">
        <v>6</v>
      </c>
      <c r="BK933">
        <v>3</v>
      </c>
      <c r="BL933">
        <v>3</v>
      </c>
      <c r="BM933">
        <v>2</v>
      </c>
      <c r="BT933">
        <v>23</v>
      </c>
    </row>
    <row r="934" spans="2:72" x14ac:dyDescent="0.25">
      <c r="B934" s="22">
        <v>10</v>
      </c>
      <c r="C934" s="23">
        <v>1019209</v>
      </c>
      <c r="D934" s="24" t="s">
        <v>966</v>
      </c>
      <c r="E934" s="25">
        <f t="shared" si="436"/>
        <v>127</v>
      </c>
      <c r="F934" s="25">
        <f>Tabela4[[#This Row],[1º ano  LP]]</f>
        <v>127</v>
      </c>
      <c r="G934" s="27">
        <f t="shared" si="437"/>
        <v>8</v>
      </c>
      <c r="H934" s="27">
        <f>Tabela4[[#This Row],[1º ano - APLICADOR LP]]</f>
        <v>8</v>
      </c>
      <c r="I934" s="25">
        <f t="shared" si="438"/>
        <v>131</v>
      </c>
      <c r="J934" s="25">
        <f t="shared" si="439"/>
        <v>131</v>
      </c>
      <c r="K934" s="27">
        <f t="shared" si="440"/>
        <v>8</v>
      </c>
      <c r="L934" s="27">
        <f t="shared" si="441"/>
        <v>8</v>
      </c>
      <c r="M934" s="25">
        <f t="shared" si="442"/>
        <v>178</v>
      </c>
      <c r="N934" s="25">
        <f t="shared" si="443"/>
        <v>178</v>
      </c>
      <c r="O934" s="27">
        <f t="shared" si="444"/>
        <v>10</v>
      </c>
      <c r="P934" s="27">
        <f t="shared" si="445"/>
        <v>10</v>
      </c>
      <c r="Q934" s="25">
        <f t="shared" si="446"/>
        <v>118</v>
      </c>
      <c r="R934" s="25">
        <f t="shared" si="447"/>
        <v>118</v>
      </c>
      <c r="S934" s="25">
        <f t="shared" si="448"/>
        <v>153</v>
      </c>
      <c r="T934" s="25">
        <f t="shared" si="449"/>
        <v>153</v>
      </c>
      <c r="U934" s="25">
        <f t="shared" si="450"/>
        <v>0</v>
      </c>
      <c r="V934" s="25">
        <f t="shared" si="451"/>
        <v>0</v>
      </c>
      <c r="W934" s="25">
        <f t="shared" si="452"/>
        <v>0</v>
      </c>
      <c r="X934" s="25">
        <f t="shared" si="453"/>
        <v>0</v>
      </c>
      <c r="Y934" s="25">
        <f t="shared" si="454"/>
        <v>0</v>
      </c>
      <c r="Z934" s="25">
        <f t="shared" si="455"/>
        <v>0</v>
      </c>
      <c r="AA934" s="25">
        <f t="shared" si="456"/>
        <v>0</v>
      </c>
      <c r="AB934" s="25">
        <f t="shared" si="457"/>
        <v>0</v>
      </c>
      <c r="AC934" s="25">
        <f t="shared" si="458"/>
        <v>0</v>
      </c>
      <c r="AD934" s="25">
        <f t="shared" si="459"/>
        <v>0</v>
      </c>
      <c r="AE934" s="25">
        <f t="shared" si="460"/>
        <v>0</v>
      </c>
      <c r="AF934" s="27">
        <f t="shared" si="461"/>
        <v>0</v>
      </c>
      <c r="AG934" s="27">
        <f t="shared" si="462"/>
        <v>0</v>
      </c>
      <c r="AH934" s="27">
        <f t="shared" si="463"/>
        <v>0</v>
      </c>
      <c r="AI934" s="27">
        <f t="shared" si="464"/>
        <v>554</v>
      </c>
      <c r="AJ934" s="27">
        <f t="shared" si="465"/>
        <v>153</v>
      </c>
      <c r="AK934" s="26">
        <f>SUM(Tabela4[[#This Row],[1º ano  LP]:[Questionário Contextual Estudante]])</f>
        <v>2173</v>
      </c>
      <c r="AM934">
        <f>IFERROR(IF(VLOOKUP(Tabela4[[#This Row],[Designação]],BW:BX,2,0)="SIM",SUM(AR934:AU934)+(4*(SUM(BH934:BK934))),0),0)</f>
        <v>554</v>
      </c>
      <c r="AN934">
        <f>IFERROR(IF(VLOOKUP(Tabela4[[#This Row],[Designação]],BW:BX,2,0)="SIM",SUM(AV934:BC934)+(4*(SUM(BL934:BS934))),0),0)</f>
        <v>153</v>
      </c>
      <c r="AO934" t="str">
        <f>IFERROR(VLOOKUP(Tabela4[[#This Row],[Designação]],BW:BX,2,0),0)</f>
        <v>SIM</v>
      </c>
      <c r="AP934" t="str">
        <f>IF(Tabela4[[#This Row],[Designação]]=AQ934,"SIM","NÃO")</f>
        <v>SIM</v>
      </c>
      <c r="AQ934" s="38">
        <v>1019209</v>
      </c>
      <c r="AR934">
        <v>111</v>
      </c>
      <c r="AS934">
        <v>115</v>
      </c>
      <c r="AT934">
        <v>158</v>
      </c>
      <c r="AU934">
        <v>106</v>
      </c>
      <c r="AV934">
        <v>137</v>
      </c>
      <c r="BD934">
        <v>627</v>
      </c>
      <c r="BF934" t="str">
        <f t="shared" si="480"/>
        <v>sim</v>
      </c>
      <c r="BG934" s="38">
        <v>1019209</v>
      </c>
      <c r="BH934">
        <v>4</v>
      </c>
      <c r="BI934">
        <v>4</v>
      </c>
      <c r="BJ934">
        <v>5</v>
      </c>
      <c r="BK934">
        <v>3</v>
      </c>
      <c r="BL934">
        <v>4</v>
      </c>
      <c r="BT934">
        <v>20</v>
      </c>
    </row>
    <row r="935" spans="2:72" x14ac:dyDescent="0.25">
      <c r="B935" s="22">
        <v>10</v>
      </c>
      <c r="C935" s="23">
        <v>1019210</v>
      </c>
      <c r="D935" s="24" t="s">
        <v>967</v>
      </c>
      <c r="E935" s="25">
        <f t="shared" si="436"/>
        <v>134</v>
      </c>
      <c r="F935" s="25">
        <f>Tabela4[[#This Row],[1º ano  LP]]</f>
        <v>134</v>
      </c>
      <c r="G935" s="27">
        <f t="shared" si="437"/>
        <v>10</v>
      </c>
      <c r="H935" s="27">
        <f>Tabela4[[#This Row],[1º ano - APLICADOR LP]]</f>
        <v>10</v>
      </c>
      <c r="I935" s="25">
        <f t="shared" si="438"/>
        <v>134</v>
      </c>
      <c r="J935" s="25">
        <f t="shared" si="439"/>
        <v>134</v>
      </c>
      <c r="K935" s="27">
        <f t="shared" si="440"/>
        <v>8</v>
      </c>
      <c r="L935" s="27">
        <f t="shared" si="441"/>
        <v>8</v>
      </c>
      <c r="M935" s="25">
        <f t="shared" si="442"/>
        <v>136</v>
      </c>
      <c r="N935" s="25">
        <f t="shared" si="443"/>
        <v>136</v>
      </c>
      <c r="O935" s="27">
        <f t="shared" si="444"/>
        <v>8</v>
      </c>
      <c r="P935" s="27">
        <f t="shared" si="445"/>
        <v>8</v>
      </c>
      <c r="Q935" s="25">
        <f t="shared" si="446"/>
        <v>140</v>
      </c>
      <c r="R935" s="25">
        <f t="shared" si="447"/>
        <v>140</v>
      </c>
      <c r="S935" s="25">
        <f t="shared" si="448"/>
        <v>145</v>
      </c>
      <c r="T935" s="25">
        <f t="shared" si="449"/>
        <v>145</v>
      </c>
      <c r="U935" s="25">
        <f t="shared" si="450"/>
        <v>0</v>
      </c>
      <c r="V935" s="25">
        <f t="shared" si="451"/>
        <v>0</v>
      </c>
      <c r="W935" s="25">
        <f t="shared" si="452"/>
        <v>0</v>
      </c>
      <c r="X935" s="25">
        <f t="shared" si="453"/>
        <v>0</v>
      </c>
      <c r="Y935" s="25">
        <f t="shared" si="454"/>
        <v>0</v>
      </c>
      <c r="Z935" s="25">
        <f t="shared" si="455"/>
        <v>0</v>
      </c>
      <c r="AA935" s="25">
        <f t="shared" si="456"/>
        <v>0</v>
      </c>
      <c r="AB935" s="25">
        <f t="shared" si="457"/>
        <v>0</v>
      </c>
      <c r="AC935" s="25">
        <f t="shared" si="458"/>
        <v>0</v>
      </c>
      <c r="AD935" s="25">
        <f t="shared" si="459"/>
        <v>0</v>
      </c>
      <c r="AE935" s="25">
        <f t="shared" si="460"/>
        <v>0</v>
      </c>
      <c r="AF935" s="27">
        <f t="shared" si="461"/>
        <v>0</v>
      </c>
      <c r="AG935" s="27">
        <f t="shared" si="462"/>
        <v>0</v>
      </c>
      <c r="AH935" s="27">
        <f t="shared" si="463"/>
        <v>0</v>
      </c>
      <c r="AI935" s="27">
        <f t="shared" si="464"/>
        <v>0</v>
      </c>
      <c r="AJ935" s="27">
        <f t="shared" si="465"/>
        <v>0</v>
      </c>
      <c r="AK935" s="26">
        <f>SUM(Tabela4[[#This Row],[1º ano  LP]:[Questionário Contextual Estudante]])</f>
        <v>1430</v>
      </c>
      <c r="AM935">
        <f>IFERROR(IF(VLOOKUP(Tabela4[[#This Row],[Designação]],BW:BX,2,0)="SIM",SUM(AR935:AU935)+(4*(SUM(BH935:BK935))),0),0)</f>
        <v>0</v>
      </c>
      <c r="AN935">
        <f>IFERROR(IF(VLOOKUP(Tabela4[[#This Row],[Designação]],BW:BX,2,0)="SIM",SUM(AV935:BC935)+(4*(SUM(BL935:BS935))),0),0)</f>
        <v>0</v>
      </c>
      <c r="AO935">
        <f>IFERROR(VLOOKUP(Tabela4[[#This Row],[Designação]],BW:BX,2,0),0)</f>
        <v>0</v>
      </c>
      <c r="AP935" t="str">
        <f>IF(Tabela4[[#This Row],[Designação]]=AQ935,"SIM","NÃO")</f>
        <v>SIM</v>
      </c>
      <c r="AQ935" s="38">
        <v>1019210</v>
      </c>
      <c r="AR935">
        <v>114</v>
      </c>
      <c r="AS935">
        <v>118</v>
      </c>
      <c r="AT935">
        <v>120</v>
      </c>
      <c r="AU935">
        <v>124</v>
      </c>
      <c r="AV935">
        <v>129</v>
      </c>
      <c r="BD935">
        <v>605</v>
      </c>
      <c r="BF935" t="str">
        <f t="shared" si="480"/>
        <v>sim</v>
      </c>
      <c r="BG935" s="38">
        <v>1019210</v>
      </c>
      <c r="BH935">
        <v>5</v>
      </c>
      <c r="BI935">
        <v>4</v>
      </c>
      <c r="BJ935">
        <v>4</v>
      </c>
      <c r="BK935">
        <v>4</v>
      </c>
      <c r="BL935">
        <v>4</v>
      </c>
      <c r="BT935">
        <v>21</v>
      </c>
    </row>
    <row r="936" spans="2:72" x14ac:dyDescent="0.25">
      <c r="B936" s="22">
        <v>10</v>
      </c>
      <c r="C936" s="23">
        <v>1019211</v>
      </c>
      <c r="D936" s="24" t="s">
        <v>968</v>
      </c>
      <c r="E936" s="25">
        <f t="shared" si="436"/>
        <v>235</v>
      </c>
      <c r="F936" s="25">
        <f>Tabela4[[#This Row],[1º ano  LP]]</f>
        <v>235</v>
      </c>
      <c r="G936" s="27">
        <f t="shared" si="437"/>
        <v>14</v>
      </c>
      <c r="H936" s="27">
        <f>Tabela4[[#This Row],[1º ano - APLICADOR LP]]</f>
        <v>14</v>
      </c>
      <c r="I936" s="25">
        <f t="shared" si="438"/>
        <v>252</v>
      </c>
      <c r="J936" s="25">
        <f t="shared" si="439"/>
        <v>252</v>
      </c>
      <c r="K936" s="27">
        <f t="shared" si="440"/>
        <v>14</v>
      </c>
      <c r="L936" s="27">
        <f t="shared" si="441"/>
        <v>14</v>
      </c>
      <c r="M936" s="25">
        <f t="shared" si="442"/>
        <v>210</v>
      </c>
      <c r="N936" s="25">
        <f t="shared" si="443"/>
        <v>210</v>
      </c>
      <c r="O936" s="27">
        <f t="shared" si="444"/>
        <v>12</v>
      </c>
      <c r="P936" s="27">
        <f t="shared" si="445"/>
        <v>12</v>
      </c>
      <c r="Q936" s="25">
        <f t="shared" si="446"/>
        <v>226</v>
      </c>
      <c r="R936" s="25">
        <f t="shared" si="447"/>
        <v>226</v>
      </c>
      <c r="S936" s="25">
        <f t="shared" si="448"/>
        <v>239</v>
      </c>
      <c r="T936" s="25">
        <f t="shared" si="449"/>
        <v>239</v>
      </c>
      <c r="U936" s="25">
        <f t="shared" si="450"/>
        <v>0</v>
      </c>
      <c r="V936" s="25">
        <f t="shared" si="451"/>
        <v>0</v>
      </c>
      <c r="W936" s="25">
        <f t="shared" si="452"/>
        <v>0</v>
      </c>
      <c r="X936" s="25">
        <f t="shared" si="453"/>
        <v>0</v>
      </c>
      <c r="Y936" s="25">
        <f t="shared" si="454"/>
        <v>0</v>
      </c>
      <c r="Z936" s="25">
        <f t="shared" si="455"/>
        <v>0</v>
      </c>
      <c r="AA936" s="25">
        <f t="shared" si="456"/>
        <v>0</v>
      </c>
      <c r="AB936" s="25">
        <f t="shared" si="457"/>
        <v>0</v>
      </c>
      <c r="AC936" s="25">
        <f t="shared" si="458"/>
        <v>0</v>
      </c>
      <c r="AD936" s="25">
        <f t="shared" si="459"/>
        <v>0</v>
      </c>
      <c r="AE936" s="25">
        <f t="shared" si="460"/>
        <v>0</v>
      </c>
      <c r="AF936" s="27">
        <f t="shared" si="461"/>
        <v>0</v>
      </c>
      <c r="AG936" s="27">
        <f t="shared" si="462"/>
        <v>0</v>
      </c>
      <c r="AH936" s="27">
        <f t="shared" si="463"/>
        <v>0</v>
      </c>
      <c r="AI936" s="27">
        <f t="shared" si="464"/>
        <v>0</v>
      </c>
      <c r="AJ936" s="27">
        <f t="shared" si="465"/>
        <v>0</v>
      </c>
      <c r="AK936" s="26">
        <f>SUM(Tabela4[[#This Row],[1º ano  LP]:[Questionário Contextual Estudante]])</f>
        <v>2404</v>
      </c>
      <c r="AM936">
        <f>IFERROR(IF(VLOOKUP(Tabela4[[#This Row],[Designação]],BW:BX,2,0)="SIM",SUM(AR936:AU936)+(4*(SUM(BH936:BK936))),0),0)</f>
        <v>0</v>
      </c>
      <c r="AN936">
        <f>IFERROR(IF(VLOOKUP(Tabela4[[#This Row],[Designação]],BW:BX,2,0)="SIM",SUM(AV936:BC936)+(4*(SUM(BL936:BS936))),0),0)</f>
        <v>0</v>
      </c>
      <c r="AO936">
        <f>IFERROR(VLOOKUP(Tabela4[[#This Row],[Designação]],BW:BX,2,0),0)</f>
        <v>0</v>
      </c>
      <c r="AP936" t="str">
        <f>IF(Tabela4[[#This Row],[Designação]]=AQ936,"SIM","NÃO")</f>
        <v>SIM</v>
      </c>
      <c r="AQ936" s="38">
        <v>1019211</v>
      </c>
      <c r="AR936">
        <v>207</v>
      </c>
      <c r="AS936">
        <v>224</v>
      </c>
      <c r="AT936">
        <v>186</v>
      </c>
      <c r="AU936">
        <v>202</v>
      </c>
      <c r="AV936">
        <v>215</v>
      </c>
      <c r="BD936">
        <v>1034</v>
      </c>
      <c r="BF936" t="str">
        <f t="shared" si="480"/>
        <v>sim</v>
      </c>
      <c r="BG936" s="38">
        <v>1019211</v>
      </c>
      <c r="BH936">
        <v>7</v>
      </c>
      <c r="BI936">
        <v>7</v>
      </c>
      <c r="BJ936">
        <v>6</v>
      </c>
      <c r="BK936">
        <v>6</v>
      </c>
      <c r="BL936">
        <v>6</v>
      </c>
      <c r="BT936">
        <v>32</v>
      </c>
    </row>
    <row r="937" spans="2:72" x14ac:dyDescent="0.25">
      <c r="B937" s="22">
        <v>10</v>
      </c>
      <c r="C937" s="23">
        <v>1019501</v>
      </c>
      <c r="D937" s="24" t="s">
        <v>969</v>
      </c>
      <c r="E937" s="25">
        <f t="shared" si="436"/>
        <v>96</v>
      </c>
      <c r="F937" s="25">
        <f>Tabela4[[#This Row],[1º ano  LP]]</f>
        <v>96</v>
      </c>
      <c r="G937" s="27">
        <f t="shared" si="437"/>
        <v>6</v>
      </c>
      <c r="H937" s="27">
        <f>Tabela4[[#This Row],[1º ano - APLICADOR LP]]</f>
        <v>6</v>
      </c>
      <c r="I937" s="25">
        <f t="shared" si="438"/>
        <v>110</v>
      </c>
      <c r="J937" s="25">
        <f t="shared" si="439"/>
        <v>110</v>
      </c>
      <c r="K937" s="27">
        <f t="shared" si="440"/>
        <v>6</v>
      </c>
      <c r="L937" s="27">
        <f t="shared" si="441"/>
        <v>6</v>
      </c>
      <c r="M937" s="25">
        <f t="shared" si="442"/>
        <v>121</v>
      </c>
      <c r="N937" s="25">
        <f t="shared" si="443"/>
        <v>121</v>
      </c>
      <c r="O937" s="27">
        <f t="shared" si="444"/>
        <v>6</v>
      </c>
      <c r="P937" s="27">
        <f t="shared" si="445"/>
        <v>6</v>
      </c>
      <c r="Q937" s="25">
        <f t="shared" si="446"/>
        <v>114</v>
      </c>
      <c r="R937" s="25">
        <f t="shared" si="447"/>
        <v>114</v>
      </c>
      <c r="S937" s="25">
        <f t="shared" si="448"/>
        <v>85</v>
      </c>
      <c r="T937" s="25">
        <f t="shared" si="449"/>
        <v>85</v>
      </c>
      <c r="U937" s="25">
        <f t="shared" si="450"/>
        <v>0</v>
      </c>
      <c r="V937" s="25">
        <f t="shared" si="451"/>
        <v>0</v>
      </c>
      <c r="W937" s="25">
        <f t="shared" si="452"/>
        <v>0</v>
      </c>
      <c r="X937" s="25">
        <f t="shared" si="453"/>
        <v>0</v>
      </c>
      <c r="Y937" s="25">
        <f t="shared" si="454"/>
        <v>0</v>
      </c>
      <c r="Z937" s="25">
        <f t="shared" si="455"/>
        <v>0</v>
      </c>
      <c r="AA937" s="25">
        <f t="shared" si="456"/>
        <v>0</v>
      </c>
      <c r="AB937" s="25">
        <f t="shared" si="457"/>
        <v>0</v>
      </c>
      <c r="AC937" s="25">
        <f t="shared" si="458"/>
        <v>0</v>
      </c>
      <c r="AD937" s="25">
        <f t="shared" si="459"/>
        <v>0</v>
      </c>
      <c r="AE937" s="25">
        <f t="shared" si="460"/>
        <v>0</v>
      </c>
      <c r="AF937" s="27">
        <f t="shared" si="461"/>
        <v>0</v>
      </c>
      <c r="AG937" s="27">
        <f t="shared" si="462"/>
        <v>0</v>
      </c>
      <c r="AH937" s="27">
        <f t="shared" si="463"/>
        <v>0</v>
      </c>
      <c r="AI937" s="27">
        <f t="shared" si="464"/>
        <v>0</v>
      </c>
      <c r="AJ937" s="27">
        <f t="shared" si="465"/>
        <v>0</v>
      </c>
      <c r="AK937" s="26">
        <f>SUM(Tabela4[[#This Row],[1º ano  LP]:[Questionário Contextual Estudante]])</f>
        <v>1088</v>
      </c>
      <c r="AM937">
        <f>IFERROR(IF(VLOOKUP(Tabela4[[#This Row],[Designação]],BW:BX,2,0)="SIM",SUM(AR937:AU937)+(4*(SUM(BH937:BK937))),0),0)</f>
        <v>0</v>
      </c>
      <c r="AN937">
        <f>IFERROR(IF(VLOOKUP(Tabela4[[#This Row],[Designação]],BW:BX,2,0)="SIM",SUM(AV937:BC937)+(4*(SUM(BL937:BS937))),0),0)</f>
        <v>0</v>
      </c>
      <c r="AO937">
        <f>IFERROR(VLOOKUP(Tabela4[[#This Row],[Designação]],BW:BX,2,0),0)</f>
        <v>0</v>
      </c>
      <c r="AP937" t="str">
        <f>IF(Tabela4[[#This Row],[Designação]]=AQ937,"SIM","NÃO")</f>
        <v>SIM</v>
      </c>
      <c r="AQ937" s="38">
        <v>1019501</v>
      </c>
      <c r="AR937">
        <v>84</v>
      </c>
      <c r="AS937">
        <v>98</v>
      </c>
      <c r="AT937">
        <v>109</v>
      </c>
      <c r="AU937">
        <v>102</v>
      </c>
      <c r="AV937">
        <v>77</v>
      </c>
      <c r="BD937">
        <v>470</v>
      </c>
      <c r="BF937" t="str">
        <f t="shared" si="480"/>
        <v>sim</v>
      </c>
      <c r="BG937" s="38">
        <v>1019501</v>
      </c>
      <c r="BH937">
        <v>3</v>
      </c>
      <c r="BI937">
        <v>3</v>
      </c>
      <c r="BJ937">
        <v>3</v>
      </c>
      <c r="BK937">
        <v>3</v>
      </c>
      <c r="BL937">
        <v>2</v>
      </c>
      <c r="BT937">
        <v>14</v>
      </c>
    </row>
    <row r="938" spans="2:72" x14ac:dyDescent="0.25">
      <c r="B938" s="22">
        <v>10</v>
      </c>
      <c r="C938" s="23">
        <v>1019502</v>
      </c>
      <c r="D938" s="24" t="s">
        <v>970</v>
      </c>
      <c r="E938" s="25">
        <f t="shared" si="436"/>
        <v>108</v>
      </c>
      <c r="F938" s="25">
        <f>Tabela4[[#This Row],[1º ano  LP]]</f>
        <v>108</v>
      </c>
      <c r="G938" s="27">
        <f t="shared" si="437"/>
        <v>8</v>
      </c>
      <c r="H938" s="27">
        <f>Tabela4[[#This Row],[1º ano - APLICADOR LP]]</f>
        <v>8</v>
      </c>
      <c r="I938" s="25">
        <f t="shared" si="438"/>
        <v>142</v>
      </c>
      <c r="J938" s="25">
        <f t="shared" si="439"/>
        <v>142</v>
      </c>
      <c r="K938" s="27">
        <f t="shared" si="440"/>
        <v>8</v>
      </c>
      <c r="L938" s="27">
        <f t="shared" si="441"/>
        <v>8</v>
      </c>
      <c r="M938" s="25">
        <f t="shared" si="442"/>
        <v>119</v>
      </c>
      <c r="N938" s="25">
        <f t="shared" si="443"/>
        <v>119</v>
      </c>
      <c r="O938" s="27">
        <f t="shared" si="444"/>
        <v>8</v>
      </c>
      <c r="P938" s="27">
        <f t="shared" si="445"/>
        <v>8</v>
      </c>
      <c r="Q938" s="25">
        <f t="shared" si="446"/>
        <v>142</v>
      </c>
      <c r="R938" s="25">
        <f t="shared" si="447"/>
        <v>142</v>
      </c>
      <c r="S938" s="25">
        <f t="shared" si="448"/>
        <v>111</v>
      </c>
      <c r="T938" s="25">
        <f t="shared" si="449"/>
        <v>111</v>
      </c>
      <c r="U938" s="25">
        <f t="shared" si="450"/>
        <v>79</v>
      </c>
      <c r="V938" s="25">
        <f t="shared" si="451"/>
        <v>79</v>
      </c>
      <c r="W938" s="25">
        <f t="shared" si="452"/>
        <v>0</v>
      </c>
      <c r="X938" s="25">
        <f t="shared" si="453"/>
        <v>0</v>
      </c>
      <c r="Y938" s="25">
        <f t="shared" si="454"/>
        <v>0</v>
      </c>
      <c r="Z938" s="25">
        <f t="shared" si="455"/>
        <v>0</v>
      </c>
      <c r="AA938" s="25">
        <f t="shared" si="456"/>
        <v>0</v>
      </c>
      <c r="AB938" s="25">
        <f t="shared" si="457"/>
        <v>0</v>
      </c>
      <c r="AC938" s="25">
        <f t="shared" si="458"/>
        <v>0</v>
      </c>
      <c r="AD938" s="25">
        <f t="shared" si="459"/>
        <v>0</v>
      </c>
      <c r="AE938" s="25">
        <f t="shared" si="460"/>
        <v>0</v>
      </c>
      <c r="AF938" s="27">
        <f t="shared" si="461"/>
        <v>0</v>
      </c>
      <c r="AG938" s="27">
        <f t="shared" si="462"/>
        <v>0</v>
      </c>
      <c r="AH938" s="27">
        <f t="shared" si="463"/>
        <v>0</v>
      </c>
      <c r="AI938" s="27">
        <f t="shared" si="464"/>
        <v>0</v>
      </c>
      <c r="AJ938" s="27">
        <f t="shared" si="465"/>
        <v>0</v>
      </c>
      <c r="AK938" s="26">
        <f>SUM(Tabela4[[#This Row],[1º ano  LP]:[Questionário Contextual Estudante]])</f>
        <v>1450</v>
      </c>
      <c r="AM938">
        <f>IFERROR(IF(VLOOKUP(Tabela4[[#This Row],[Designação]],BW:BX,2,0)="SIM",SUM(AR938:AU938)+(4*(SUM(BH938:BK938))),0),0)</f>
        <v>0</v>
      </c>
      <c r="AN938">
        <f>IFERROR(IF(VLOOKUP(Tabela4[[#This Row],[Designação]],BW:BX,2,0)="SIM",SUM(AV938:BC938)+(4*(SUM(BL938:BS938))),0),0)</f>
        <v>0</v>
      </c>
      <c r="AO938">
        <f>IFERROR(VLOOKUP(Tabela4[[#This Row],[Designação]],BW:BX,2,0),0)</f>
        <v>0</v>
      </c>
      <c r="AP938" t="str">
        <f>IF(Tabela4[[#This Row],[Designação]]=AQ938,"SIM","NÃO")</f>
        <v>SIM</v>
      </c>
      <c r="AQ938" s="38">
        <v>1019502</v>
      </c>
      <c r="AR938">
        <v>92</v>
      </c>
      <c r="AS938">
        <v>126</v>
      </c>
      <c r="AT938">
        <v>103</v>
      </c>
      <c r="AU938">
        <v>126</v>
      </c>
      <c r="AV938">
        <v>99</v>
      </c>
      <c r="AW938">
        <v>71</v>
      </c>
      <c r="BD938">
        <v>617</v>
      </c>
      <c r="BF938" t="str">
        <f t="shared" si="480"/>
        <v>sim</v>
      </c>
      <c r="BG938" s="38">
        <v>1019502</v>
      </c>
      <c r="BH938">
        <v>4</v>
      </c>
      <c r="BI938">
        <v>4</v>
      </c>
      <c r="BJ938">
        <v>4</v>
      </c>
      <c r="BK938">
        <v>4</v>
      </c>
      <c r="BL938">
        <v>3</v>
      </c>
      <c r="BM938">
        <v>2</v>
      </c>
      <c r="BT938">
        <v>21</v>
      </c>
    </row>
    <row r="939" spans="2:72" x14ac:dyDescent="0.25">
      <c r="B939" s="22">
        <v>10</v>
      </c>
      <c r="C939" s="23">
        <v>1019503</v>
      </c>
      <c r="D939" s="24" t="s">
        <v>971</v>
      </c>
      <c r="E939" s="25">
        <f t="shared" si="436"/>
        <v>200</v>
      </c>
      <c r="F939" s="25">
        <f>Tabela4[[#This Row],[1º ano  LP]]</f>
        <v>200</v>
      </c>
      <c r="G939" s="27">
        <f t="shared" si="437"/>
        <v>12</v>
      </c>
      <c r="H939" s="27">
        <f>Tabela4[[#This Row],[1º ano - APLICADOR LP]]</f>
        <v>12</v>
      </c>
      <c r="I939" s="25">
        <f t="shared" si="438"/>
        <v>232</v>
      </c>
      <c r="J939" s="25">
        <f t="shared" si="439"/>
        <v>232</v>
      </c>
      <c r="K939" s="27">
        <f t="shared" si="440"/>
        <v>14</v>
      </c>
      <c r="L939" s="27">
        <f t="shared" si="441"/>
        <v>14</v>
      </c>
      <c r="M939" s="25">
        <f t="shared" si="442"/>
        <v>203</v>
      </c>
      <c r="N939" s="25">
        <f t="shared" si="443"/>
        <v>203</v>
      </c>
      <c r="O939" s="27">
        <f t="shared" si="444"/>
        <v>10</v>
      </c>
      <c r="P939" s="27">
        <f t="shared" si="445"/>
        <v>10</v>
      </c>
      <c r="Q939" s="25">
        <f t="shared" si="446"/>
        <v>154</v>
      </c>
      <c r="R939" s="25">
        <f t="shared" si="447"/>
        <v>154</v>
      </c>
      <c r="S939" s="25">
        <f t="shared" si="448"/>
        <v>151</v>
      </c>
      <c r="T939" s="25">
        <f t="shared" si="449"/>
        <v>151</v>
      </c>
      <c r="U939" s="25">
        <f t="shared" si="450"/>
        <v>0</v>
      </c>
      <c r="V939" s="25">
        <f t="shared" si="451"/>
        <v>0</v>
      </c>
      <c r="W939" s="25">
        <f t="shared" si="452"/>
        <v>0</v>
      </c>
      <c r="X939" s="25">
        <f t="shared" si="453"/>
        <v>0</v>
      </c>
      <c r="Y939" s="25">
        <f t="shared" si="454"/>
        <v>0</v>
      </c>
      <c r="Z939" s="25">
        <f t="shared" si="455"/>
        <v>0</v>
      </c>
      <c r="AA939" s="25">
        <f t="shared" si="456"/>
        <v>0</v>
      </c>
      <c r="AB939" s="25">
        <f t="shared" si="457"/>
        <v>0</v>
      </c>
      <c r="AC939" s="25">
        <f t="shared" si="458"/>
        <v>0</v>
      </c>
      <c r="AD939" s="25">
        <f t="shared" si="459"/>
        <v>0</v>
      </c>
      <c r="AE939" s="25">
        <f t="shared" si="460"/>
        <v>0</v>
      </c>
      <c r="AF939" s="27">
        <f t="shared" si="461"/>
        <v>0</v>
      </c>
      <c r="AG939" s="27">
        <f t="shared" si="462"/>
        <v>0</v>
      </c>
      <c r="AH939" s="27">
        <f t="shared" si="463"/>
        <v>0</v>
      </c>
      <c r="AI939" s="27">
        <f t="shared" si="464"/>
        <v>0</v>
      </c>
      <c r="AJ939" s="27">
        <f t="shared" si="465"/>
        <v>0</v>
      </c>
      <c r="AK939" s="26">
        <f>SUM(Tabela4[[#This Row],[1º ano  LP]:[Questionário Contextual Estudante]])</f>
        <v>1952</v>
      </c>
      <c r="AM939">
        <f>IFERROR(IF(VLOOKUP(Tabela4[[#This Row],[Designação]],BW:BX,2,0)="SIM",SUM(AR939:AU939)+(4*(SUM(BH939:BK939))),0),0)</f>
        <v>0</v>
      </c>
      <c r="AN939">
        <f>IFERROR(IF(VLOOKUP(Tabela4[[#This Row],[Designação]],BW:BX,2,0)="SIM",SUM(AV939:BC939)+(4*(SUM(BL939:BS939))),0),0)</f>
        <v>0</v>
      </c>
      <c r="AO939">
        <f>IFERROR(VLOOKUP(Tabela4[[#This Row],[Designação]],BW:BX,2,0),0)</f>
        <v>0</v>
      </c>
      <c r="AP939" t="str">
        <f>IF(Tabela4[[#This Row],[Designação]]=AQ939,"SIM","NÃO")</f>
        <v>SIM</v>
      </c>
      <c r="AQ939" s="38">
        <v>1019503</v>
      </c>
      <c r="AR939">
        <v>176</v>
      </c>
      <c r="AS939">
        <v>204</v>
      </c>
      <c r="AT939">
        <v>183</v>
      </c>
      <c r="AU939">
        <v>138</v>
      </c>
      <c r="AV939">
        <v>135</v>
      </c>
      <c r="BD939">
        <v>836</v>
      </c>
      <c r="BF939" t="str">
        <f t="shared" si="480"/>
        <v>sim</v>
      </c>
      <c r="BG939" s="38">
        <v>1019503</v>
      </c>
      <c r="BH939">
        <v>6</v>
      </c>
      <c r="BI939">
        <v>7</v>
      </c>
      <c r="BJ939">
        <v>5</v>
      </c>
      <c r="BK939">
        <v>4</v>
      </c>
      <c r="BL939">
        <v>4</v>
      </c>
      <c r="BT939">
        <v>26</v>
      </c>
    </row>
    <row r="940" spans="2:72" x14ac:dyDescent="0.25">
      <c r="B940" s="22">
        <v>10</v>
      </c>
      <c r="C940" s="23">
        <v>1026001</v>
      </c>
      <c r="D940" s="24" t="s">
        <v>972</v>
      </c>
      <c r="E940" s="25">
        <f t="shared" si="436"/>
        <v>167</v>
      </c>
      <c r="F940" s="25">
        <f>Tabela4[[#This Row],[1º ano  LP]]</f>
        <v>167</v>
      </c>
      <c r="G940" s="27">
        <f t="shared" si="437"/>
        <v>10</v>
      </c>
      <c r="H940" s="27">
        <f>Tabela4[[#This Row],[1º ano - APLICADOR LP]]</f>
        <v>10</v>
      </c>
      <c r="I940" s="25">
        <f t="shared" si="438"/>
        <v>210</v>
      </c>
      <c r="J940" s="25">
        <f t="shared" si="439"/>
        <v>210</v>
      </c>
      <c r="K940" s="27">
        <f t="shared" si="440"/>
        <v>12</v>
      </c>
      <c r="L940" s="27">
        <f t="shared" si="441"/>
        <v>12</v>
      </c>
      <c r="M940" s="25">
        <f t="shared" si="442"/>
        <v>242</v>
      </c>
      <c r="N940" s="25">
        <f t="shared" si="443"/>
        <v>242</v>
      </c>
      <c r="O940" s="27">
        <f t="shared" si="444"/>
        <v>14</v>
      </c>
      <c r="P940" s="27">
        <f t="shared" si="445"/>
        <v>14</v>
      </c>
      <c r="Q940" s="25">
        <f t="shared" si="446"/>
        <v>155</v>
      </c>
      <c r="R940" s="25">
        <f t="shared" si="447"/>
        <v>155</v>
      </c>
      <c r="S940" s="25">
        <f t="shared" si="448"/>
        <v>179</v>
      </c>
      <c r="T940" s="25">
        <f t="shared" si="449"/>
        <v>179</v>
      </c>
      <c r="U940" s="25">
        <f t="shared" si="450"/>
        <v>0</v>
      </c>
      <c r="V940" s="25">
        <f t="shared" si="451"/>
        <v>0</v>
      </c>
      <c r="W940" s="25">
        <f t="shared" si="452"/>
        <v>0</v>
      </c>
      <c r="X940" s="25">
        <f t="shared" si="453"/>
        <v>0</v>
      </c>
      <c r="Y940" s="25">
        <f t="shared" si="454"/>
        <v>0</v>
      </c>
      <c r="Z940" s="25">
        <f t="shared" si="455"/>
        <v>0</v>
      </c>
      <c r="AA940" s="25">
        <f t="shared" si="456"/>
        <v>0</v>
      </c>
      <c r="AB940" s="25">
        <f t="shared" si="457"/>
        <v>0</v>
      </c>
      <c r="AC940" s="25">
        <f t="shared" si="458"/>
        <v>0</v>
      </c>
      <c r="AD940" s="25">
        <f t="shared" si="459"/>
        <v>0</v>
      </c>
      <c r="AE940" s="25">
        <f t="shared" si="460"/>
        <v>0</v>
      </c>
      <c r="AF940" s="27">
        <f t="shared" si="461"/>
        <v>0</v>
      </c>
      <c r="AG940" s="27">
        <f t="shared" si="462"/>
        <v>0</v>
      </c>
      <c r="AH940" s="27">
        <f t="shared" si="463"/>
        <v>0</v>
      </c>
      <c r="AI940" s="27">
        <f t="shared" si="464"/>
        <v>0</v>
      </c>
      <c r="AJ940" s="27">
        <f t="shared" si="465"/>
        <v>0</v>
      </c>
      <c r="AK940" s="26">
        <f>SUM(Tabela4[[#This Row],[1º ano  LP]:[Questionário Contextual Estudante]])</f>
        <v>1978</v>
      </c>
      <c r="AM940">
        <f>IFERROR(IF(VLOOKUP(Tabela4[[#This Row],[Designação]],BW:BX,2,0)="SIM",SUM(AR940:AU940)+(4*(SUM(BH940:BK940))),0),0)</f>
        <v>0</v>
      </c>
      <c r="AN940">
        <f>IFERROR(IF(VLOOKUP(Tabela4[[#This Row],[Designação]],BW:BX,2,0)="SIM",SUM(AV940:BC940)+(4*(SUM(BL940:BS940))),0),0)</f>
        <v>0</v>
      </c>
      <c r="AO940">
        <f>IFERROR(VLOOKUP(Tabela4[[#This Row],[Designação]],BW:BX,2,0),0)</f>
        <v>0</v>
      </c>
      <c r="AP940" t="str">
        <f>IF(Tabela4[[#This Row],[Designação]]=AQ940,"SIM","NÃO")</f>
        <v>SIM</v>
      </c>
      <c r="AQ940" s="38">
        <v>1026001</v>
      </c>
      <c r="AR940">
        <v>147</v>
      </c>
      <c r="AS940">
        <v>186</v>
      </c>
      <c r="AT940">
        <v>214</v>
      </c>
      <c r="AU940">
        <v>139</v>
      </c>
      <c r="AV940">
        <v>159</v>
      </c>
      <c r="BD940">
        <v>845</v>
      </c>
      <c r="BF940" t="str">
        <f t="shared" si="480"/>
        <v>sim</v>
      </c>
      <c r="BG940" s="38">
        <v>1026001</v>
      </c>
      <c r="BH940">
        <v>5</v>
      </c>
      <c r="BI940">
        <v>6</v>
      </c>
      <c r="BJ940">
        <v>7</v>
      </c>
      <c r="BK940">
        <v>4</v>
      </c>
      <c r="BL940">
        <v>5</v>
      </c>
      <c r="BT940">
        <v>27</v>
      </c>
    </row>
    <row r="941" spans="2:72" x14ac:dyDescent="0.25">
      <c r="B941" s="22">
        <v>10</v>
      </c>
      <c r="C941" s="23">
        <v>1026002</v>
      </c>
      <c r="D941" s="24" t="s">
        <v>973</v>
      </c>
      <c r="E941" s="25">
        <f t="shared" si="436"/>
        <v>0</v>
      </c>
      <c r="F941" s="25">
        <f>Tabela4[[#This Row],[1º ano  LP]]</f>
        <v>0</v>
      </c>
      <c r="G941" s="27">
        <f t="shared" si="437"/>
        <v>0</v>
      </c>
      <c r="H941" s="27">
        <f>Tabela4[[#This Row],[1º ano - APLICADOR LP]]</f>
        <v>0</v>
      </c>
      <c r="I941" s="25">
        <f t="shared" si="438"/>
        <v>0</v>
      </c>
      <c r="J941" s="25">
        <f t="shared" si="439"/>
        <v>0</v>
      </c>
      <c r="K941" s="27">
        <f t="shared" si="440"/>
        <v>0</v>
      </c>
      <c r="L941" s="27">
        <f t="shared" si="441"/>
        <v>0</v>
      </c>
      <c r="M941" s="25">
        <f t="shared" si="442"/>
        <v>0</v>
      </c>
      <c r="N941" s="25">
        <f t="shared" si="443"/>
        <v>0</v>
      </c>
      <c r="O941" s="27">
        <f t="shared" si="444"/>
        <v>0</v>
      </c>
      <c r="P941" s="27">
        <f t="shared" si="445"/>
        <v>0</v>
      </c>
      <c r="Q941" s="25">
        <f t="shared" si="446"/>
        <v>0</v>
      </c>
      <c r="R941" s="25">
        <f t="shared" si="447"/>
        <v>0</v>
      </c>
      <c r="S941" s="25">
        <f t="shared" si="448"/>
        <v>0</v>
      </c>
      <c r="T941" s="25">
        <f t="shared" si="449"/>
        <v>0</v>
      </c>
      <c r="U941" s="25">
        <f t="shared" si="450"/>
        <v>209</v>
      </c>
      <c r="V941" s="25">
        <f t="shared" si="451"/>
        <v>209</v>
      </c>
      <c r="W941" s="25">
        <f t="shared" si="452"/>
        <v>171</v>
      </c>
      <c r="X941" s="25">
        <f t="shared" si="453"/>
        <v>171</v>
      </c>
      <c r="Y941" s="25">
        <f t="shared" si="454"/>
        <v>170</v>
      </c>
      <c r="Z941" s="25">
        <f t="shared" si="455"/>
        <v>170</v>
      </c>
      <c r="AA941" s="25">
        <f t="shared" si="456"/>
        <v>158</v>
      </c>
      <c r="AB941" s="25">
        <f t="shared" si="457"/>
        <v>158</v>
      </c>
      <c r="AC941" s="25">
        <f t="shared" si="458"/>
        <v>33</v>
      </c>
      <c r="AD941" s="25">
        <f t="shared" si="459"/>
        <v>33</v>
      </c>
      <c r="AE941" s="25">
        <f t="shared" si="460"/>
        <v>67</v>
      </c>
      <c r="AF941" s="27">
        <f t="shared" si="461"/>
        <v>67</v>
      </c>
      <c r="AG941" s="27">
        <f t="shared" si="462"/>
        <v>0</v>
      </c>
      <c r="AH941" s="27">
        <f t="shared" si="463"/>
        <v>0</v>
      </c>
      <c r="AI941" s="27">
        <f t="shared" si="464"/>
        <v>0</v>
      </c>
      <c r="AJ941" s="27">
        <f t="shared" si="465"/>
        <v>0</v>
      </c>
      <c r="AK941" s="26">
        <f>SUM(Tabela4[[#This Row],[1º ano  LP]:[Questionário Contextual Estudante]])</f>
        <v>1616</v>
      </c>
      <c r="AM941">
        <f>IFERROR(IF(VLOOKUP(Tabela4[[#This Row],[Designação]],BW:BX,2,0)="SIM",SUM(AR941:AU941)+(4*(SUM(BH941:BK941))),0),0)</f>
        <v>0</v>
      </c>
      <c r="AN941">
        <f>IFERROR(IF(VLOOKUP(Tabela4[[#This Row],[Designação]],BW:BX,2,0)="SIM",SUM(AV941:BC941)+(4*(SUM(BL941:BS941))),0),0)</f>
        <v>0</v>
      </c>
      <c r="AO941">
        <f>IFERROR(VLOOKUP(Tabela4[[#This Row],[Designação]],BW:BX,2,0),0)</f>
        <v>0</v>
      </c>
      <c r="AP941" t="str">
        <f>IF(Tabela4[[#This Row],[Designação]]=AQ941,"SIM","NÃO")</f>
        <v>SIM</v>
      </c>
      <c r="AQ941" s="38">
        <v>1026002</v>
      </c>
      <c r="AW941">
        <v>185</v>
      </c>
      <c r="AX941">
        <v>155</v>
      </c>
      <c r="AY941">
        <v>154</v>
      </c>
      <c r="AZ941">
        <v>142</v>
      </c>
      <c r="BA941">
        <v>29</v>
      </c>
      <c r="BB941">
        <v>59</v>
      </c>
      <c r="BD941">
        <v>724</v>
      </c>
      <c r="BF941" t="str">
        <f t="shared" si="480"/>
        <v>sim</v>
      </c>
      <c r="BG941" s="38">
        <v>1026002</v>
      </c>
      <c r="BM941">
        <v>6</v>
      </c>
      <c r="BN941">
        <v>4</v>
      </c>
      <c r="BO941">
        <v>4</v>
      </c>
      <c r="BP941">
        <v>4</v>
      </c>
      <c r="BQ941">
        <v>1</v>
      </c>
      <c r="BR941">
        <v>2</v>
      </c>
      <c r="BT941">
        <v>21</v>
      </c>
    </row>
    <row r="942" spans="2:72" x14ac:dyDescent="0.25">
      <c r="B942" s="22">
        <v>10</v>
      </c>
      <c r="C942" s="23">
        <v>1026003</v>
      </c>
      <c r="D942" s="24" t="s">
        <v>974</v>
      </c>
      <c r="E942" s="25">
        <f t="shared" si="436"/>
        <v>165</v>
      </c>
      <c r="F942" s="25">
        <f>Tabela4[[#This Row],[1º ano  LP]]</f>
        <v>165</v>
      </c>
      <c r="G942" s="27">
        <f t="shared" si="437"/>
        <v>10</v>
      </c>
      <c r="H942" s="27">
        <f>Tabela4[[#This Row],[1º ano - APLICADOR LP]]</f>
        <v>10</v>
      </c>
      <c r="I942" s="25">
        <f t="shared" si="438"/>
        <v>169</v>
      </c>
      <c r="J942" s="25">
        <f t="shared" si="439"/>
        <v>169</v>
      </c>
      <c r="K942" s="27">
        <f t="shared" si="440"/>
        <v>10</v>
      </c>
      <c r="L942" s="27">
        <f t="shared" si="441"/>
        <v>10</v>
      </c>
      <c r="M942" s="25">
        <f t="shared" si="442"/>
        <v>136</v>
      </c>
      <c r="N942" s="25">
        <f t="shared" si="443"/>
        <v>136</v>
      </c>
      <c r="O942" s="27">
        <f t="shared" si="444"/>
        <v>8</v>
      </c>
      <c r="P942" s="27">
        <f t="shared" si="445"/>
        <v>8</v>
      </c>
      <c r="Q942" s="25">
        <f t="shared" si="446"/>
        <v>148</v>
      </c>
      <c r="R942" s="25">
        <f t="shared" si="447"/>
        <v>148</v>
      </c>
      <c r="S942" s="25">
        <f t="shared" si="448"/>
        <v>152</v>
      </c>
      <c r="T942" s="25">
        <f t="shared" si="449"/>
        <v>152</v>
      </c>
      <c r="U942" s="25">
        <f t="shared" si="450"/>
        <v>0</v>
      </c>
      <c r="V942" s="25">
        <f t="shared" si="451"/>
        <v>0</v>
      </c>
      <c r="W942" s="25">
        <f t="shared" si="452"/>
        <v>0</v>
      </c>
      <c r="X942" s="25">
        <f t="shared" si="453"/>
        <v>0</v>
      </c>
      <c r="Y942" s="25">
        <f t="shared" si="454"/>
        <v>0</v>
      </c>
      <c r="Z942" s="25">
        <f t="shared" si="455"/>
        <v>0</v>
      </c>
      <c r="AA942" s="25">
        <f t="shared" si="456"/>
        <v>0</v>
      </c>
      <c r="AB942" s="25">
        <f t="shared" si="457"/>
        <v>0</v>
      </c>
      <c r="AC942" s="25">
        <f t="shared" si="458"/>
        <v>0</v>
      </c>
      <c r="AD942" s="25">
        <f t="shared" si="459"/>
        <v>0</v>
      </c>
      <c r="AE942" s="25">
        <f t="shared" si="460"/>
        <v>0</v>
      </c>
      <c r="AF942" s="27">
        <f t="shared" si="461"/>
        <v>0</v>
      </c>
      <c r="AG942" s="27">
        <f t="shared" si="462"/>
        <v>0</v>
      </c>
      <c r="AH942" s="27">
        <f t="shared" si="463"/>
        <v>0</v>
      </c>
      <c r="AI942" s="27">
        <f t="shared" si="464"/>
        <v>0</v>
      </c>
      <c r="AJ942" s="27">
        <f t="shared" si="465"/>
        <v>0</v>
      </c>
      <c r="AK942" s="26">
        <f>SUM(Tabela4[[#This Row],[1º ano  LP]:[Questionário Contextual Estudante]])</f>
        <v>1596</v>
      </c>
      <c r="AM942">
        <f>IFERROR(IF(VLOOKUP(Tabela4[[#This Row],[Designação]],BW:BX,2,0)="SIM",SUM(AR942:AU942)+(4*(SUM(BH942:BK942))),0),0)</f>
        <v>0</v>
      </c>
      <c r="AN942">
        <f>IFERROR(IF(VLOOKUP(Tabela4[[#This Row],[Designação]],BW:BX,2,0)="SIM",SUM(AV942:BC942)+(4*(SUM(BL942:BS942))),0),0)</f>
        <v>0</v>
      </c>
      <c r="AO942">
        <f>IFERROR(VLOOKUP(Tabela4[[#This Row],[Designação]],BW:BX,2,0),0)</f>
        <v>0</v>
      </c>
      <c r="AP942" t="str">
        <f>IF(Tabela4[[#This Row],[Designação]]=AQ942,"SIM","NÃO")</f>
        <v>SIM</v>
      </c>
      <c r="AQ942" s="38">
        <v>1026003</v>
      </c>
      <c r="AR942">
        <v>145</v>
      </c>
      <c r="AS942">
        <v>149</v>
      </c>
      <c r="AT942">
        <v>120</v>
      </c>
      <c r="AU942">
        <v>132</v>
      </c>
      <c r="AV942">
        <v>136</v>
      </c>
      <c r="BD942">
        <v>682</v>
      </c>
      <c r="BF942" t="str">
        <f t="shared" si="480"/>
        <v>sim</v>
      </c>
      <c r="BG942" s="38">
        <v>1026003</v>
      </c>
      <c r="BH942">
        <v>5</v>
      </c>
      <c r="BI942">
        <v>5</v>
      </c>
      <c r="BJ942">
        <v>4</v>
      </c>
      <c r="BK942">
        <v>4</v>
      </c>
      <c r="BL942">
        <v>4</v>
      </c>
      <c r="BT942">
        <v>22</v>
      </c>
    </row>
    <row r="943" spans="2:72" x14ac:dyDescent="0.25">
      <c r="B943" s="22">
        <v>10</v>
      </c>
      <c r="C943" s="23">
        <v>1026004</v>
      </c>
      <c r="D943" s="24" t="s">
        <v>975</v>
      </c>
      <c r="E943" s="25">
        <f t="shared" si="436"/>
        <v>48</v>
      </c>
      <c r="F943" s="25">
        <f>Tabela4[[#This Row],[1º ano  LP]]</f>
        <v>48</v>
      </c>
      <c r="G943" s="27">
        <f t="shared" si="437"/>
        <v>4</v>
      </c>
      <c r="H943" s="27">
        <f>Tabela4[[#This Row],[1º ano - APLICADOR LP]]</f>
        <v>4</v>
      </c>
      <c r="I943" s="25">
        <f t="shared" si="438"/>
        <v>50</v>
      </c>
      <c r="J943" s="25">
        <f t="shared" si="439"/>
        <v>50</v>
      </c>
      <c r="K943" s="27">
        <f t="shared" si="440"/>
        <v>4</v>
      </c>
      <c r="L943" s="27">
        <f t="shared" si="441"/>
        <v>4</v>
      </c>
      <c r="M943" s="25">
        <f t="shared" si="442"/>
        <v>54</v>
      </c>
      <c r="N943" s="25">
        <f t="shared" si="443"/>
        <v>54</v>
      </c>
      <c r="O943" s="27">
        <f t="shared" si="444"/>
        <v>4</v>
      </c>
      <c r="P943" s="27">
        <f t="shared" si="445"/>
        <v>4</v>
      </c>
      <c r="Q943" s="25">
        <f t="shared" si="446"/>
        <v>57</v>
      </c>
      <c r="R943" s="25">
        <f t="shared" si="447"/>
        <v>57</v>
      </c>
      <c r="S943" s="25">
        <f t="shared" si="448"/>
        <v>60</v>
      </c>
      <c r="T943" s="25">
        <f t="shared" si="449"/>
        <v>60</v>
      </c>
      <c r="U943" s="25">
        <f t="shared" si="450"/>
        <v>0</v>
      </c>
      <c r="V943" s="25">
        <f t="shared" si="451"/>
        <v>0</v>
      </c>
      <c r="W943" s="25">
        <f t="shared" si="452"/>
        <v>0</v>
      </c>
      <c r="X943" s="25">
        <f t="shared" si="453"/>
        <v>0</v>
      </c>
      <c r="Y943" s="25">
        <f t="shared" si="454"/>
        <v>0</v>
      </c>
      <c r="Z943" s="25">
        <f t="shared" si="455"/>
        <v>0</v>
      </c>
      <c r="AA943" s="25">
        <f t="shared" si="456"/>
        <v>0</v>
      </c>
      <c r="AB943" s="25">
        <f t="shared" si="457"/>
        <v>0</v>
      </c>
      <c r="AC943" s="25">
        <f t="shared" si="458"/>
        <v>0</v>
      </c>
      <c r="AD943" s="25">
        <f t="shared" si="459"/>
        <v>0</v>
      </c>
      <c r="AE943" s="25">
        <f t="shared" si="460"/>
        <v>0</v>
      </c>
      <c r="AF943" s="27">
        <f t="shared" si="461"/>
        <v>0</v>
      </c>
      <c r="AG943" s="27">
        <f t="shared" si="462"/>
        <v>0</v>
      </c>
      <c r="AH943" s="27">
        <f t="shared" si="463"/>
        <v>0</v>
      </c>
      <c r="AI943" s="27">
        <f t="shared" si="464"/>
        <v>0</v>
      </c>
      <c r="AJ943" s="27">
        <f t="shared" si="465"/>
        <v>0</v>
      </c>
      <c r="AK943" s="26">
        <f>SUM(Tabela4[[#This Row],[1º ano  LP]:[Questionário Contextual Estudante]])</f>
        <v>562</v>
      </c>
      <c r="AM943">
        <f>IFERROR(IF(VLOOKUP(Tabela4[[#This Row],[Designação]],BW:BX,2,0)="SIM",SUM(AR943:AU943)+(4*(SUM(BH943:BK943))),0),0)</f>
        <v>0</v>
      </c>
      <c r="AN943">
        <f>IFERROR(IF(VLOOKUP(Tabela4[[#This Row],[Designação]],BW:BX,2,0)="SIM",SUM(AV943:BC943)+(4*(SUM(BL943:BS943))),0),0)</f>
        <v>0</v>
      </c>
      <c r="AO943">
        <f>IFERROR(VLOOKUP(Tabela4[[#This Row],[Designação]],BW:BX,2,0),0)</f>
        <v>0</v>
      </c>
      <c r="AP943" t="str">
        <f>IF(Tabela4[[#This Row],[Designação]]=AQ943,"SIM","NÃO")</f>
        <v>SIM</v>
      </c>
      <c r="AQ943" s="38">
        <v>1026004</v>
      </c>
      <c r="AR943">
        <v>40</v>
      </c>
      <c r="AS943">
        <v>42</v>
      </c>
      <c r="AT943">
        <v>46</v>
      </c>
      <c r="AU943">
        <v>49</v>
      </c>
      <c r="AV943">
        <v>52</v>
      </c>
      <c r="BD943">
        <v>229</v>
      </c>
      <c r="BF943" t="str">
        <f t="shared" si="480"/>
        <v>sim</v>
      </c>
      <c r="BG943" s="38">
        <v>1026004</v>
      </c>
      <c r="BH943">
        <v>2</v>
      </c>
      <c r="BI943">
        <v>2</v>
      </c>
      <c r="BJ943">
        <v>2</v>
      </c>
      <c r="BK943">
        <v>2</v>
      </c>
      <c r="BL943">
        <v>2</v>
      </c>
      <c r="BT943">
        <v>10</v>
      </c>
    </row>
    <row r="944" spans="2:72" x14ac:dyDescent="0.25">
      <c r="B944" s="22">
        <v>10</v>
      </c>
      <c r="C944" s="23">
        <v>1026005</v>
      </c>
      <c r="D944" s="24" t="s">
        <v>976</v>
      </c>
      <c r="E944" s="25">
        <f t="shared" si="436"/>
        <v>0</v>
      </c>
      <c r="F944" s="25">
        <f>Tabela4[[#This Row],[1º ano  LP]]</f>
        <v>0</v>
      </c>
      <c r="G944" s="27">
        <f t="shared" si="437"/>
        <v>0</v>
      </c>
      <c r="H944" s="27">
        <f>Tabela4[[#This Row],[1º ano - APLICADOR LP]]</f>
        <v>0</v>
      </c>
      <c r="I944" s="25">
        <f t="shared" si="438"/>
        <v>0</v>
      </c>
      <c r="J944" s="25">
        <f t="shared" si="439"/>
        <v>0</v>
      </c>
      <c r="K944" s="27">
        <f t="shared" si="440"/>
        <v>0</v>
      </c>
      <c r="L944" s="27">
        <f t="shared" si="441"/>
        <v>0</v>
      </c>
      <c r="M944" s="25">
        <f t="shared" si="442"/>
        <v>0</v>
      </c>
      <c r="N944" s="25">
        <f t="shared" si="443"/>
        <v>0</v>
      </c>
      <c r="O944" s="27">
        <f t="shared" si="444"/>
        <v>0</v>
      </c>
      <c r="P944" s="27">
        <f t="shared" si="445"/>
        <v>0</v>
      </c>
      <c r="Q944" s="25">
        <f t="shared" si="446"/>
        <v>0</v>
      </c>
      <c r="R944" s="25">
        <f t="shared" si="447"/>
        <v>0</v>
      </c>
      <c r="S944" s="25">
        <f t="shared" si="448"/>
        <v>0</v>
      </c>
      <c r="T944" s="25">
        <f t="shared" si="449"/>
        <v>0</v>
      </c>
      <c r="U944" s="25">
        <f t="shared" si="450"/>
        <v>217</v>
      </c>
      <c r="V944" s="25">
        <f t="shared" si="451"/>
        <v>217</v>
      </c>
      <c r="W944" s="25">
        <f t="shared" si="452"/>
        <v>161</v>
      </c>
      <c r="X944" s="25">
        <f t="shared" si="453"/>
        <v>161</v>
      </c>
      <c r="Y944" s="25">
        <f t="shared" si="454"/>
        <v>147</v>
      </c>
      <c r="Z944" s="25">
        <f t="shared" si="455"/>
        <v>147</v>
      </c>
      <c r="AA944" s="25">
        <f t="shared" si="456"/>
        <v>140</v>
      </c>
      <c r="AB944" s="25">
        <f t="shared" si="457"/>
        <v>140</v>
      </c>
      <c r="AC944" s="25">
        <f t="shared" si="458"/>
        <v>27</v>
      </c>
      <c r="AD944" s="25">
        <f t="shared" si="459"/>
        <v>27</v>
      </c>
      <c r="AE944" s="25">
        <f t="shared" si="460"/>
        <v>0</v>
      </c>
      <c r="AF944" s="27">
        <f t="shared" si="461"/>
        <v>0</v>
      </c>
      <c r="AG944" s="27">
        <f t="shared" si="462"/>
        <v>0</v>
      </c>
      <c r="AH944" s="27">
        <f t="shared" si="463"/>
        <v>0</v>
      </c>
      <c r="AI944" s="27">
        <f t="shared" si="464"/>
        <v>0</v>
      </c>
      <c r="AJ944" s="27">
        <f t="shared" si="465"/>
        <v>0</v>
      </c>
      <c r="AK944" s="26">
        <f>SUM(Tabela4[[#This Row],[1º ano  LP]:[Questionário Contextual Estudante]])</f>
        <v>1384</v>
      </c>
      <c r="AM944">
        <f>IFERROR(IF(VLOOKUP(Tabela4[[#This Row],[Designação]],BW:BX,2,0)="SIM",SUM(AR944:AU944)+(4*(SUM(BH944:BK944))),0),0)</f>
        <v>0</v>
      </c>
      <c r="AN944">
        <f>IFERROR(IF(VLOOKUP(Tabela4[[#This Row],[Designação]],BW:BX,2,0)="SIM",SUM(AV944:BC944)+(4*(SUM(BL944:BS944))),0),0)</f>
        <v>0</v>
      </c>
      <c r="AO944">
        <f>IFERROR(VLOOKUP(Tabela4[[#This Row],[Designação]],BW:BX,2,0),0)</f>
        <v>0</v>
      </c>
      <c r="AP944" t="str">
        <f>IF(Tabela4[[#This Row],[Designação]]=AQ944,"SIM","NÃO")</f>
        <v>SIM</v>
      </c>
      <c r="AQ944" s="38">
        <v>1026005</v>
      </c>
      <c r="AW944">
        <v>193</v>
      </c>
      <c r="AX944">
        <v>145</v>
      </c>
      <c r="AY944">
        <v>135</v>
      </c>
      <c r="AZ944">
        <v>128</v>
      </c>
      <c r="BA944">
        <v>23</v>
      </c>
      <c r="BD944">
        <v>624</v>
      </c>
      <c r="BF944" t="str">
        <f t="shared" si="480"/>
        <v>sim</v>
      </c>
      <c r="BG944" s="38">
        <v>1026005</v>
      </c>
      <c r="BM944">
        <v>6</v>
      </c>
      <c r="BN944">
        <v>4</v>
      </c>
      <c r="BO944">
        <v>3</v>
      </c>
      <c r="BP944">
        <v>3</v>
      </c>
      <c r="BQ944">
        <v>1</v>
      </c>
      <c r="BT944">
        <v>17</v>
      </c>
    </row>
    <row r="945" spans="2:72" x14ac:dyDescent="0.25">
      <c r="B945" s="22">
        <v>10</v>
      </c>
      <c r="C945" s="23">
        <v>1026006</v>
      </c>
      <c r="D945" s="24" t="s">
        <v>977</v>
      </c>
      <c r="E945" s="25">
        <f t="shared" si="436"/>
        <v>72</v>
      </c>
      <c r="F945" s="25">
        <f>Tabela4[[#This Row],[1º ano  LP]]</f>
        <v>72</v>
      </c>
      <c r="G945" s="27">
        <f t="shared" si="437"/>
        <v>4</v>
      </c>
      <c r="H945" s="27">
        <f>Tabela4[[#This Row],[1º ano - APLICADOR LP]]</f>
        <v>4</v>
      </c>
      <c r="I945" s="25">
        <f t="shared" si="438"/>
        <v>70</v>
      </c>
      <c r="J945" s="25">
        <f t="shared" si="439"/>
        <v>70</v>
      </c>
      <c r="K945" s="27">
        <f t="shared" si="440"/>
        <v>4</v>
      </c>
      <c r="L945" s="27">
        <f t="shared" si="441"/>
        <v>4</v>
      </c>
      <c r="M945" s="25">
        <f t="shared" si="442"/>
        <v>142</v>
      </c>
      <c r="N945" s="25">
        <f t="shared" si="443"/>
        <v>142</v>
      </c>
      <c r="O945" s="27">
        <f t="shared" si="444"/>
        <v>8</v>
      </c>
      <c r="P945" s="27">
        <f t="shared" si="445"/>
        <v>8</v>
      </c>
      <c r="Q945" s="25">
        <f t="shared" si="446"/>
        <v>158</v>
      </c>
      <c r="R945" s="25">
        <f t="shared" si="447"/>
        <v>158</v>
      </c>
      <c r="S945" s="25">
        <f t="shared" si="448"/>
        <v>112</v>
      </c>
      <c r="T945" s="25">
        <f t="shared" si="449"/>
        <v>112</v>
      </c>
      <c r="U945" s="25">
        <f t="shared" si="450"/>
        <v>0</v>
      </c>
      <c r="V945" s="25">
        <f t="shared" si="451"/>
        <v>0</v>
      </c>
      <c r="W945" s="25">
        <f t="shared" si="452"/>
        <v>0</v>
      </c>
      <c r="X945" s="25">
        <f t="shared" si="453"/>
        <v>0</v>
      </c>
      <c r="Y945" s="25">
        <f t="shared" si="454"/>
        <v>0</v>
      </c>
      <c r="Z945" s="25">
        <f t="shared" si="455"/>
        <v>0</v>
      </c>
      <c r="AA945" s="25">
        <f t="shared" si="456"/>
        <v>0</v>
      </c>
      <c r="AB945" s="25">
        <f t="shared" si="457"/>
        <v>0</v>
      </c>
      <c r="AC945" s="25">
        <f t="shared" si="458"/>
        <v>0</v>
      </c>
      <c r="AD945" s="25">
        <f t="shared" si="459"/>
        <v>0</v>
      </c>
      <c r="AE945" s="25">
        <f t="shared" si="460"/>
        <v>0</v>
      </c>
      <c r="AF945" s="27">
        <f t="shared" si="461"/>
        <v>0</v>
      </c>
      <c r="AG945" s="27">
        <f t="shared" si="462"/>
        <v>0</v>
      </c>
      <c r="AH945" s="27">
        <f t="shared" si="463"/>
        <v>0</v>
      </c>
      <c r="AI945" s="27">
        <f t="shared" si="464"/>
        <v>0</v>
      </c>
      <c r="AJ945" s="27">
        <f t="shared" si="465"/>
        <v>0</v>
      </c>
      <c r="AK945" s="26">
        <f>SUM(Tabela4[[#This Row],[1º ano  LP]:[Questionário Contextual Estudante]])</f>
        <v>1140</v>
      </c>
      <c r="AM945">
        <f>IFERROR(IF(VLOOKUP(Tabela4[[#This Row],[Designação]],BW:BX,2,0)="SIM",SUM(AR945:AU945)+(4*(SUM(BH945:BK945))),0),0)</f>
        <v>0</v>
      </c>
      <c r="AN945">
        <f>IFERROR(IF(VLOOKUP(Tabela4[[#This Row],[Designação]],BW:BX,2,0)="SIM",SUM(AV945:BC945)+(4*(SUM(BL945:BS945))),0),0)</f>
        <v>0</v>
      </c>
      <c r="AO945">
        <f>IFERROR(VLOOKUP(Tabela4[[#This Row],[Designação]],BW:BX,2,0),0)</f>
        <v>0</v>
      </c>
      <c r="AP945" t="str">
        <f>IF(Tabela4[[#This Row],[Designação]]=AQ945,"SIM","NÃO")</f>
        <v>SIM</v>
      </c>
      <c r="AQ945" s="38">
        <v>1026006</v>
      </c>
      <c r="AR945">
        <v>64</v>
      </c>
      <c r="AS945">
        <v>62</v>
      </c>
      <c r="AT945">
        <v>126</v>
      </c>
      <c r="AU945">
        <v>142</v>
      </c>
      <c r="AV945">
        <v>100</v>
      </c>
      <c r="BD945">
        <v>494</v>
      </c>
      <c r="BF945" t="str">
        <f t="shared" si="480"/>
        <v>sim</v>
      </c>
      <c r="BG945" s="38">
        <v>1026006</v>
      </c>
      <c r="BH945">
        <v>2</v>
      </c>
      <c r="BI945">
        <v>2</v>
      </c>
      <c r="BJ945">
        <v>4</v>
      </c>
      <c r="BK945">
        <v>4</v>
      </c>
      <c r="BL945">
        <v>3</v>
      </c>
      <c r="BT945">
        <v>15</v>
      </c>
    </row>
    <row r="946" spans="2:72" x14ac:dyDescent="0.25">
      <c r="B946" s="22">
        <v>10</v>
      </c>
      <c r="C946" s="23">
        <v>1026007</v>
      </c>
      <c r="D946" s="24" t="s">
        <v>978</v>
      </c>
      <c r="E946" s="25">
        <f t="shared" si="436"/>
        <v>0</v>
      </c>
      <c r="F946" s="25">
        <f>Tabela4[[#This Row],[1º ano  LP]]</f>
        <v>0</v>
      </c>
      <c r="G946" s="27">
        <f t="shared" si="437"/>
        <v>0</v>
      </c>
      <c r="H946" s="27">
        <f>Tabela4[[#This Row],[1º ano - APLICADOR LP]]</f>
        <v>0</v>
      </c>
      <c r="I946" s="25">
        <f t="shared" si="438"/>
        <v>0</v>
      </c>
      <c r="J946" s="25">
        <f t="shared" si="439"/>
        <v>0</v>
      </c>
      <c r="K946" s="27">
        <f t="shared" si="440"/>
        <v>0</v>
      </c>
      <c r="L946" s="27">
        <f t="shared" si="441"/>
        <v>0</v>
      </c>
      <c r="M946" s="25">
        <f t="shared" si="442"/>
        <v>0</v>
      </c>
      <c r="N946" s="25">
        <f t="shared" si="443"/>
        <v>0</v>
      </c>
      <c r="O946" s="27">
        <f t="shared" si="444"/>
        <v>0</v>
      </c>
      <c r="P946" s="27">
        <f t="shared" si="445"/>
        <v>0</v>
      </c>
      <c r="Q946" s="25">
        <f t="shared" si="446"/>
        <v>37</v>
      </c>
      <c r="R946" s="25">
        <f t="shared" si="447"/>
        <v>37</v>
      </c>
      <c r="S946" s="25">
        <f t="shared" si="448"/>
        <v>80</v>
      </c>
      <c r="T946" s="25">
        <f t="shared" si="449"/>
        <v>80</v>
      </c>
      <c r="U946" s="25">
        <f t="shared" si="450"/>
        <v>226</v>
      </c>
      <c r="V946" s="25">
        <f t="shared" si="451"/>
        <v>226</v>
      </c>
      <c r="W946" s="25">
        <f t="shared" si="452"/>
        <v>210</v>
      </c>
      <c r="X946" s="25">
        <f t="shared" si="453"/>
        <v>210</v>
      </c>
      <c r="Y946" s="25">
        <f t="shared" si="454"/>
        <v>212</v>
      </c>
      <c r="Z946" s="25">
        <f t="shared" si="455"/>
        <v>212</v>
      </c>
      <c r="AA946" s="25">
        <f t="shared" si="456"/>
        <v>256</v>
      </c>
      <c r="AB946" s="25">
        <f t="shared" si="457"/>
        <v>256</v>
      </c>
      <c r="AC946" s="25">
        <f t="shared" si="458"/>
        <v>0</v>
      </c>
      <c r="AD946" s="25">
        <f t="shared" si="459"/>
        <v>0</v>
      </c>
      <c r="AE946" s="25">
        <f t="shared" si="460"/>
        <v>0</v>
      </c>
      <c r="AF946" s="27">
        <f t="shared" si="461"/>
        <v>0</v>
      </c>
      <c r="AG946" s="27">
        <f t="shared" si="462"/>
        <v>0</v>
      </c>
      <c r="AH946" s="27">
        <f t="shared" si="463"/>
        <v>0</v>
      </c>
      <c r="AI946" s="27">
        <f t="shared" si="464"/>
        <v>0</v>
      </c>
      <c r="AJ946" s="27">
        <f t="shared" si="465"/>
        <v>0</v>
      </c>
      <c r="AK946" s="26">
        <f>SUM(Tabela4[[#This Row],[1º ano  LP]:[Questionário Contextual Estudante]])</f>
        <v>2042</v>
      </c>
      <c r="AM946">
        <f>IFERROR(IF(VLOOKUP(Tabela4[[#This Row],[Designação]],BW:BX,2,0)="SIM",SUM(AR946:AU946)+(4*(SUM(BH946:BK946))),0),0)</f>
        <v>0</v>
      </c>
      <c r="AN946">
        <f>IFERROR(IF(VLOOKUP(Tabela4[[#This Row],[Designação]],BW:BX,2,0)="SIM",SUM(AV946:BC946)+(4*(SUM(BL946:BS946))),0),0)</f>
        <v>0</v>
      </c>
      <c r="AO946">
        <f>IFERROR(VLOOKUP(Tabela4[[#This Row],[Designação]],BW:BX,2,0),0)</f>
        <v>0</v>
      </c>
      <c r="AP946" t="str">
        <f>IF(Tabela4[[#This Row],[Designação]]=AQ946,"SIM","NÃO")</f>
        <v>SIM</v>
      </c>
      <c r="AQ946" s="38">
        <v>1026007</v>
      </c>
      <c r="AU946">
        <v>33</v>
      </c>
      <c r="AV946">
        <v>72</v>
      </c>
      <c r="AW946">
        <v>202</v>
      </c>
      <c r="AX946">
        <v>190</v>
      </c>
      <c r="AY946">
        <v>192</v>
      </c>
      <c r="AZ946">
        <v>232</v>
      </c>
      <c r="BD946">
        <v>921</v>
      </c>
      <c r="BF946" t="str">
        <f t="shared" si="480"/>
        <v>sim</v>
      </c>
      <c r="BG946" s="38">
        <v>1026007</v>
      </c>
      <c r="BK946">
        <v>1</v>
      </c>
      <c r="BL946">
        <v>2</v>
      </c>
      <c r="BM946">
        <v>6</v>
      </c>
      <c r="BN946">
        <v>5</v>
      </c>
      <c r="BO946">
        <v>5</v>
      </c>
      <c r="BP946">
        <v>6</v>
      </c>
      <c r="BT946">
        <v>25</v>
      </c>
    </row>
    <row r="947" spans="2:72" x14ac:dyDescent="0.25">
      <c r="B947" s="22">
        <v>10</v>
      </c>
      <c r="C947" s="23">
        <v>1026008</v>
      </c>
      <c r="D947" s="24" t="s">
        <v>979</v>
      </c>
      <c r="E947" s="25">
        <f t="shared" si="436"/>
        <v>0</v>
      </c>
      <c r="F947" s="25">
        <f>Tabela4[[#This Row],[1º ano  LP]]</f>
        <v>0</v>
      </c>
      <c r="G947" s="27">
        <f t="shared" si="437"/>
        <v>0</v>
      </c>
      <c r="H947" s="27">
        <f>Tabela4[[#This Row],[1º ano - APLICADOR LP]]</f>
        <v>0</v>
      </c>
      <c r="I947" s="25">
        <f t="shared" si="438"/>
        <v>0</v>
      </c>
      <c r="J947" s="25">
        <f t="shared" si="439"/>
        <v>0</v>
      </c>
      <c r="K947" s="27">
        <f t="shared" si="440"/>
        <v>0</v>
      </c>
      <c r="L947" s="27">
        <f t="shared" si="441"/>
        <v>0</v>
      </c>
      <c r="M947" s="25">
        <f t="shared" si="442"/>
        <v>0</v>
      </c>
      <c r="N947" s="25">
        <f t="shared" si="443"/>
        <v>0</v>
      </c>
      <c r="O947" s="27">
        <f t="shared" si="444"/>
        <v>0</v>
      </c>
      <c r="P947" s="27">
        <f t="shared" si="445"/>
        <v>0</v>
      </c>
      <c r="Q947" s="25">
        <f t="shared" si="446"/>
        <v>0</v>
      </c>
      <c r="R947" s="25">
        <f t="shared" si="447"/>
        <v>0</v>
      </c>
      <c r="S947" s="25">
        <f t="shared" si="448"/>
        <v>0</v>
      </c>
      <c r="T947" s="25">
        <f t="shared" si="449"/>
        <v>0</v>
      </c>
      <c r="U947" s="25">
        <f t="shared" si="450"/>
        <v>332</v>
      </c>
      <c r="V947" s="25">
        <f t="shared" si="451"/>
        <v>332</v>
      </c>
      <c r="W947" s="25">
        <f t="shared" si="452"/>
        <v>266</v>
      </c>
      <c r="X947" s="25">
        <f t="shared" si="453"/>
        <v>266</v>
      </c>
      <c r="Y947" s="25">
        <f t="shared" si="454"/>
        <v>184</v>
      </c>
      <c r="Z947" s="25">
        <f t="shared" si="455"/>
        <v>184</v>
      </c>
      <c r="AA947" s="25">
        <f t="shared" si="456"/>
        <v>225</v>
      </c>
      <c r="AB947" s="25">
        <f t="shared" si="457"/>
        <v>225</v>
      </c>
      <c r="AC947" s="25">
        <f t="shared" si="458"/>
        <v>0</v>
      </c>
      <c r="AD947" s="25">
        <f t="shared" si="459"/>
        <v>0</v>
      </c>
      <c r="AE947" s="25">
        <f t="shared" si="460"/>
        <v>70</v>
      </c>
      <c r="AF947" s="27">
        <f t="shared" si="461"/>
        <v>70</v>
      </c>
      <c r="AG947" s="27">
        <f t="shared" si="462"/>
        <v>28</v>
      </c>
      <c r="AH947" s="27">
        <f t="shared" si="463"/>
        <v>28</v>
      </c>
      <c r="AI947" s="27">
        <f t="shared" si="464"/>
        <v>0</v>
      </c>
      <c r="AJ947" s="27">
        <f t="shared" si="465"/>
        <v>0</v>
      </c>
      <c r="AK947" s="26">
        <f>SUM(Tabela4[[#This Row],[1º ano  LP]:[Questionário Contextual Estudante]])</f>
        <v>2210</v>
      </c>
      <c r="AM947">
        <f>IFERROR(IF(VLOOKUP(Tabela4[[#This Row],[Designação]],BW:BX,2,0)="SIM",SUM(AR947:AU947)+(4*(SUM(BH947:BK947))),0),0)</f>
        <v>0</v>
      </c>
      <c r="AN947">
        <f>IFERROR(IF(VLOOKUP(Tabela4[[#This Row],[Designação]],BW:BX,2,0)="SIM",SUM(AV947:BC947)+(4*(SUM(BL947:BS947))),0),0)</f>
        <v>0</v>
      </c>
      <c r="AO947">
        <f>IFERROR(VLOOKUP(Tabela4[[#This Row],[Designação]],BW:BX,2,0),0)</f>
        <v>0</v>
      </c>
      <c r="AP947" t="str">
        <f>IF(Tabela4[[#This Row],[Designação]]=AQ947,"SIM","NÃO")</f>
        <v>SIM</v>
      </c>
      <c r="AQ947" s="38">
        <v>1026008</v>
      </c>
      <c r="AW947">
        <v>300</v>
      </c>
      <c r="AX947">
        <v>242</v>
      </c>
      <c r="AY947">
        <v>168</v>
      </c>
      <c r="AZ947">
        <v>205</v>
      </c>
      <c r="BB947">
        <v>62</v>
      </c>
      <c r="BC947">
        <v>24</v>
      </c>
      <c r="BD947">
        <v>1001</v>
      </c>
      <c r="BF947" t="str">
        <f t="shared" si="480"/>
        <v>sim</v>
      </c>
      <c r="BG947" s="38">
        <v>1026008</v>
      </c>
      <c r="BM947">
        <v>8</v>
      </c>
      <c r="BN947">
        <v>6</v>
      </c>
      <c r="BO947">
        <v>4</v>
      </c>
      <c r="BP947">
        <v>5</v>
      </c>
      <c r="BR947">
        <v>2</v>
      </c>
      <c r="BS947">
        <v>1</v>
      </c>
      <c r="BT947">
        <v>26</v>
      </c>
    </row>
    <row r="948" spans="2:72" x14ac:dyDescent="0.25">
      <c r="B948" s="22">
        <v>10</v>
      </c>
      <c r="C948" s="23">
        <v>1026009</v>
      </c>
      <c r="D948" s="24" t="s">
        <v>980</v>
      </c>
      <c r="E948" s="25">
        <f t="shared" si="436"/>
        <v>133</v>
      </c>
      <c r="F948" s="25">
        <f>Tabela4[[#This Row],[1º ano  LP]]</f>
        <v>133</v>
      </c>
      <c r="G948" s="27">
        <f t="shared" si="437"/>
        <v>8</v>
      </c>
      <c r="H948" s="27">
        <f>Tabela4[[#This Row],[1º ano - APLICADOR LP]]</f>
        <v>8</v>
      </c>
      <c r="I948" s="25">
        <f t="shared" si="438"/>
        <v>133</v>
      </c>
      <c r="J948" s="25">
        <f t="shared" si="439"/>
        <v>133</v>
      </c>
      <c r="K948" s="27">
        <f t="shared" si="440"/>
        <v>8</v>
      </c>
      <c r="L948" s="27">
        <f t="shared" si="441"/>
        <v>8</v>
      </c>
      <c r="M948" s="25">
        <f t="shared" si="442"/>
        <v>113</v>
      </c>
      <c r="N948" s="25">
        <f t="shared" si="443"/>
        <v>113</v>
      </c>
      <c r="O948" s="27">
        <f t="shared" si="444"/>
        <v>6</v>
      </c>
      <c r="P948" s="27">
        <f t="shared" si="445"/>
        <v>6</v>
      </c>
      <c r="Q948" s="25">
        <f t="shared" si="446"/>
        <v>116</v>
      </c>
      <c r="R948" s="25">
        <f t="shared" si="447"/>
        <v>116</v>
      </c>
      <c r="S948" s="25">
        <f t="shared" si="448"/>
        <v>153</v>
      </c>
      <c r="T948" s="25">
        <f t="shared" si="449"/>
        <v>153</v>
      </c>
      <c r="U948" s="25">
        <f t="shared" si="450"/>
        <v>0</v>
      </c>
      <c r="V948" s="25">
        <f t="shared" si="451"/>
        <v>0</v>
      </c>
      <c r="W948" s="25">
        <f t="shared" si="452"/>
        <v>0</v>
      </c>
      <c r="X948" s="25">
        <f t="shared" si="453"/>
        <v>0</v>
      </c>
      <c r="Y948" s="25">
        <f t="shared" si="454"/>
        <v>0</v>
      </c>
      <c r="Z948" s="25">
        <f t="shared" si="455"/>
        <v>0</v>
      </c>
      <c r="AA948" s="25">
        <f t="shared" si="456"/>
        <v>0</v>
      </c>
      <c r="AB948" s="25">
        <f t="shared" si="457"/>
        <v>0</v>
      </c>
      <c r="AC948" s="25">
        <f t="shared" si="458"/>
        <v>0</v>
      </c>
      <c r="AD948" s="25">
        <f t="shared" si="459"/>
        <v>0</v>
      </c>
      <c r="AE948" s="25">
        <f t="shared" si="460"/>
        <v>0</v>
      </c>
      <c r="AF948" s="27">
        <f t="shared" si="461"/>
        <v>0</v>
      </c>
      <c r="AG948" s="27">
        <f t="shared" si="462"/>
        <v>0</v>
      </c>
      <c r="AH948" s="27">
        <f t="shared" si="463"/>
        <v>0</v>
      </c>
      <c r="AI948" s="27">
        <f t="shared" si="464"/>
        <v>495</v>
      </c>
      <c r="AJ948" s="27">
        <f t="shared" si="465"/>
        <v>153</v>
      </c>
      <c r="AK948" s="26">
        <f>SUM(Tabela4[[#This Row],[1º ano  LP]:[Questionário Contextual Estudante]])</f>
        <v>1988</v>
      </c>
      <c r="AM948">
        <f>IFERROR(IF(VLOOKUP(Tabela4[[#This Row],[Designação]],BW:BX,2,0)="SIM",SUM(AR948:AU948)+(4*(SUM(BH948:BK948))),0),0)</f>
        <v>495</v>
      </c>
      <c r="AN948">
        <f>IFERROR(IF(VLOOKUP(Tabela4[[#This Row],[Designação]],BW:BX,2,0)="SIM",SUM(AV948:BC948)+(4*(SUM(BL948:BS948))),0),0)</f>
        <v>153</v>
      </c>
      <c r="AO948" t="str">
        <f>IFERROR(VLOOKUP(Tabela4[[#This Row],[Designação]],BW:BX,2,0),0)</f>
        <v>SIM</v>
      </c>
      <c r="AP948" t="str">
        <f>IF(Tabela4[[#This Row],[Designação]]=AQ948,"SIM","NÃO")</f>
        <v>SIM</v>
      </c>
      <c r="AQ948" s="38">
        <v>1026009</v>
      </c>
      <c r="AR948">
        <v>117</v>
      </c>
      <c r="AS948">
        <v>117</v>
      </c>
      <c r="AT948">
        <v>101</v>
      </c>
      <c r="AU948">
        <v>104</v>
      </c>
      <c r="AV948">
        <v>137</v>
      </c>
      <c r="BD948">
        <v>576</v>
      </c>
      <c r="BF948" t="str">
        <f t="shared" si="480"/>
        <v>sim</v>
      </c>
      <c r="BG948" s="38">
        <v>1026009</v>
      </c>
      <c r="BH948">
        <v>4</v>
      </c>
      <c r="BI948">
        <v>4</v>
      </c>
      <c r="BJ948">
        <v>3</v>
      </c>
      <c r="BK948">
        <v>3</v>
      </c>
      <c r="BL948">
        <v>4</v>
      </c>
      <c r="BT948">
        <v>18</v>
      </c>
    </row>
    <row r="949" spans="2:72" x14ac:dyDescent="0.25">
      <c r="B949" s="22">
        <v>10</v>
      </c>
      <c r="C949" s="23">
        <v>1026010</v>
      </c>
      <c r="D949" s="24" t="s">
        <v>981</v>
      </c>
      <c r="E949" s="25">
        <f t="shared" si="436"/>
        <v>103</v>
      </c>
      <c r="F949" s="25">
        <f>Tabela4[[#This Row],[1º ano  LP]]</f>
        <v>103</v>
      </c>
      <c r="G949" s="27">
        <f t="shared" si="437"/>
        <v>6</v>
      </c>
      <c r="H949" s="27">
        <f>Tabela4[[#This Row],[1º ano - APLICADOR LP]]</f>
        <v>6</v>
      </c>
      <c r="I949" s="25">
        <f t="shared" si="438"/>
        <v>109</v>
      </c>
      <c r="J949" s="25">
        <f t="shared" si="439"/>
        <v>109</v>
      </c>
      <c r="K949" s="27">
        <f t="shared" si="440"/>
        <v>6</v>
      </c>
      <c r="L949" s="27">
        <f t="shared" si="441"/>
        <v>6</v>
      </c>
      <c r="M949" s="25">
        <f t="shared" si="442"/>
        <v>119</v>
      </c>
      <c r="N949" s="25">
        <f t="shared" si="443"/>
        <v>119</v>
      </c>
      <c r="O949" s="27">
        <f t="shared" si="444"/>
        <v>6</v>
      </c>
      <c r="P949" s="27">
        <f t="shared" si="445"/>
        <v>6</v>
      </c>
      <c r="Q949" s="25">
        <f t="shared" si="446"/>
        <v>124</v>
      </c>
      <c r="R949" s="25">
        <f t="shared" si="447"/>
        <v>124</v>
      </c>
      <c r="S949" s="25">
        <f t="shared" si="448"/>
        <v>163</v>
      </c>
      <c r="T949" s="25">
        <f t="shared" si="449"/>
        <v>163</v>
      </c>
      <c r="U949" s="25">
        <f t="shared" si="450"/>
        <v>123</v>
      </c>
      <c r="V949" s="25">
        <f t="shared" si="451"/>
        <v>123</v>
      </c>
      <c r="W949" s="25">
        <f t="shared" si="452"/>
        <v>0</v>
      </c>
      <c r="X949" s="25">
        <f t="shared" si="453"/>
        <v>0</v>
      </c>
      <c r="Y949" s="25">
        <f t="shared" si="454"/>
        <v>0</v>
      </c>
      <c r="Z949" s="25">
        <f t="shared" si="455"/>
        <v>0</v>
      </c>
      <c r="AA949" s="25">
        <f t="shared" si="456"/>
        <v>0</v>
      </c>
      <c r="AB949" s="25">
        <f t="shared" si="457"/>
        <v>0</v>
      </c>
      <c r="AC949" s="25">
        <f t="shared" si="458"/>
        <v>0</v>
      </c>
      <c r="AD949" s="25">
        <f t="shared" si="459"/>
        <v>0</v>
      </c>
      <c r="AE949" s="25">
        <f t="shared" si="460"/>
        <v>0</v>
      </c>
      <c r="AF949" s="27">
        <f t="shared" si="461"/>
        <v>0</v>
      </c>
      <c r="AG949" s="27">
        <f t="shared" si="462"/>
        <v>0</v>
      </c>
      <c r="AH949" s="27">
        <f t="shared" si="463"/>
        <v>0</v>
      </c>
      <c r="AI949" s="27">
        <f t="shared" si="464"/>
        <v>0</v>
      </c>
      <c r="AJ949" s="27">
        <f t="shared" si="465"/>
        <v>0</v>
      </c>
      <c r="AK949" s="26">
        <f>SUM(Tabela4[[#This Row],[1º ano  LP]:[Questionário Contextual Estudante]])</f>
        <v>1518</v>
      </c>
      <c r="AM949">
        <f>IFERROR(IF(VLOOKUP(Tabela4[[#This Row],[Designação]],BW:BX,2,0)="SIM",SUM(AR949:AU949)+(4*(SUM(BH949:BK949))),0),0)</f>
        <v>0</v>
      </c>
      <c r="AN949">
        <f>IFERROR(IF(VLOOKUP(Tabela4[[#This Row],[Designação]],BW:BX,2,0)="SIM",SUM(AV949:BC949)+(4*(SUM(BL949:BS949))),0),0)</f>
        <v>0</v>
      </c>
      <c r="AO949">
        <f>IFERROR(VLOOKUP(Tabela4[[#This Row],[Designação]],BW:BX,2,0),0)</f>
        <v>0</v>
      </c>
      <c r="AP949" t="str">
        <f>IF(Tabela4[[#This Row],[Designação]]=AQ949,"SIM","NÃO")</f>
        <v>SIM</v>
      </c>
      <c r="AQ949" s="38">
        <v>1026010</v>
      </c>
      <c r="AR949">
        <v>91</v>
      </c>
      <c r="AS949">
        <v>97</v>
      </c>
      <c r="AT949">
        <v>107</v>
      </c>
      <c r="AU949">
        <v>112</v>
      </c>
      <c r="AV949">
        <v>147</v>
      </c>
      <c r="AW949">
        <v>111</v>
      </c>
      <c r="BD949">
        <v>665</v>
      </c>
      <c r="BF949" t="str">
        <f t="shared" si="480"/>
        <v>sim</v>
      </c>
      <c r="BG949" s="38">
        <v>1026010</v>
      </c>
      <c r="BH949">
        <v>3</v>
      </c>
      <c r="BI949">
        <v>3</v>
      </c>
      <c r="BJ949">
        <v>3</v>
      </c>
      <c r="BK949">
        <v>3</v>
      </c>
      <c r="BL949">
        <v>4</v>
      </c>
      <c r="BM949">
        <v>3</v>
      </c>
      <c r="BT949">
        <v>19</v>
      </c>
    </row>
    <row r="950" spans="2:72" x14ac:dyDescent="0.25">
      <c r="B950" s="22">
        <v>10</v>
      </c>
      <c r="C950" s="23">
        <v>1026011</v>
      </c>
      <c r="D950" s="24" t="s">
        <v>982</v>
      </c>
      <c r="E950" s="25">
        <f t="shared" si="436"/>
        <v>23</v>
      </c>
      <c r="F950" s="25">
        <f>Tabela4[[#This Row],[1º ano  LP]]</f>
        <v>23</v>
      </c>
      <c r="G950" s="27">
        <f t="shared" si="437"/>
        <v>2</v>
      </c>
      <c r="H950" s="27">
        <f>Tabela4[[#This Row],[1º ano - APLICADOR LP]]</f>
        <v>2</v>
      </c>
      <c r="I950" s="25">
        <f t="shared" si="438"/>
        <v>30</v>
      </c>
      <c r="J950" s="25">
        <f t="shared" si="439"/>
        <v>30</v>
      </c>
      <c r="K950" s="27">
        <f t="shared" si="440"/>
        <v>2</v>
      </c>
      <c r="L950" s="27">
        <f t="shared" si="441"/>
        <v>2</v>
      </c>
      <c r="M950" s="25">
        <f t="shared" si="442"/>
        <v>40</v>
      </c>
      <c r="N950" s="25">
        <f t="shared" si="443"/>
        <v>40</v>
      </c>
      <c r="O950" s="27">
        <f t="shared" si="444"/>
        <v>4</v>
      </c>
      <c r="P950" s="27">
        <f t="shared" si="445"/>
        <v>4</v>
      </c>
      <c r="Q950" s="25">
        <f t="shared" si="446"/>
        <v>22</v>
      </c>
      <c r="R950" s="25">
        <f t="shared" si="447"/>
        <v>22</v>
      </c>
      <c r="S950" s="25">
        <f t="shared" si="448"/>
        <v>25</v>
      </c>
      <c r="T950" s="25">
        <f t="shared" si="449"/>
        <v>25</v>
      </c>
      <c r="U950" s="25">
        <f t="shared" si="450"/>
        <v>0</v>
      </c>
      <c r="V950" s="25">
        <f t="shared" si="451"/>
        <v>0</v>
      </c>
      <c r="W950" s="25">
        <f t="shared" si="452"/>
        <v>0</v>
      </c>
      <c r="X950" s="25">
        <f t="shared" si="453"/>
        <v>0</v>
      </c>
      <c r="Y950" s="25">
        <f t="shared" si="454"/>
        <v>0</v>
      </c>
      <c r="Z950" s="25">
        <f t="shared" si="455"/>
        <v>0</v>
      </c>
      <c r="AA950" s="25">
        <f t="shared" si="456"/>
        <v>0</v>
      </c>
      <c r="AB950" s="25">
        <f t="shared" si="457"/>
        <v>0</v>
      </c>
      <c r="AC950" s="25">
        <f t="shared" si="458"/>
        <v>0</v>
      </c>
      <c r="AD950" s="25">
        <f t="shared" si="459"/>
        <v>0</v>
      </c>
      <c r="AE950" s="25">
        <f t="shared" si="460"/>
        <v>0</v>
      </c>
      <c r="AF950" s="27">
        <f t="shared" si="461"/>
        <v>0</v>
      </c>
      <c r="AG950" s="27">
        <f t="shared" si="462"/>
        <v>0</v>
      </c>
      <c r="AH950" s="27">
        <f t="shared" si="463"/>
        <v>0</v>
      </c>
      <c r="AI950" s="27">
        <f t="shared" si="464"/>
        <v>0</v>
      </c>
      <c r="AJ950" s="27">
        <f t="shared" si="465"/>
        <v>0</v>
      </c>
      <c r="AK950" s="26">
        <f>SUM(Tabela4[[#This Row],[1º ano  LP]:[Questionário Contextual Estudante]])</f>
        <v>296</v>
      </c>
      <c r="AM950">
        <f>IFERROR(IF(VLOOKUP(Tabela4[[#This Row],[Designação]],BW:BX,2,0)="SIM",SUM(AR950:AU950)+(4*(SUM(BH950:BK950))),0),0)</f>
        <v>0</v>
      </c>
      <c r="AN950">
        <f>IFERROR(IF(VLOOKUP(Tabela4[[#This Row],[Designação]],BW:BX,2,0)="SIM",SUM(AV950:BC950)+(4*(SUM(BL950:BS950))),0),0)</f>
        <v>0</v>
      </c>
      <c r="AO950">
        <f>IFERROR(VLOOKUP(Tabela4[[#This Row],[Designação]],BW:BX,2,0),0)</f>
        <v>0</v>
      </c>
      <c r="AP950" t="str">
        <f>IF(Tabela4[[#This Row],[Designação]]=AQ950,"SIM","NÃO")</f>
        <v>SIM</v>
      </c>
      <c r="AQ950" s="38">
        <v>1026011</v>
      </c>
      <c r="AR950">
        <v>19</v>
      </c>
      <c r="AS950">
        <v>26</v>
      </c>
      <c r="AT950">
        <v>32</v>
      </c>
      <c r="AU950">
        <v>18</v>
      </c>
      <c r="AV950">
        <v>21</v>
      </c>
      <c r="BD950">
        <v>116</v>
      </c>
      <c r="BF950" t="str">
        <f t="shared" si="480"/>
        <v>sim</v>
      </c>
      <c r="BG950" s="38">
        <v>1026011</v>
      </c>
      <c r="BH950">
        <v>1</v>
      </c>
      <c r="BI950">
        <v>1</v>
      </c>
      <c r="BJ950">
        <v>2</v>
      </c>
      <c r="BK950">
        <v>1</v>
      </c>
      <c r="BL950">
        <v>1</v>
      </c>
      <c r="BT950">
        <v>6</v>
      </c>
    </row>
    <row r="951" spans="2:72" x14ac:dyDescent="0.25">
      <c r="B951" s="22">
        <v>10</v>
      </c>
      <c r="C951" s="23">
        <v>1026012</v>
      </c>
      <c r="D951" s="24" t="s">
        <v>983</v>
      </c>
      <c r="E951" s="25">
        <f t="shared" si="436"/>
        <v>0</v>
      </c>
      <c r="F951" s="25">
        <f>Tabela4[[#This Row],[1º ano  LP]]</f>
        <v>0</v>
      </c>
      <c r="G951" s="27">
        <f t="shared" si="437"/>
        <v>0</v>
      </c>
      <c r="H951" s="27">
        <f>Tabela4[[#This Row],[1º ano - APLICADOR LP]]</f>
        <v>0</v>
      </c>
      <c r="I951" s="25">
        <f t="shared" si="438"/>
        <v>0</v>
      </c>
      <c r="J951" s="25">
        <f t="shared" si="439"/>
        <v>0</v>
      </c>
      <c r="K951" s="27">
        <f t="shared" si="440"/>
        <v>0</v>
      </c>
      <c r="L951" s="27">
        <f t="shared" si="441"/>
        <v>0</v>
      </c>
      <c r="M951" s="25">
        <f t="shared" si="442"/>
        <v>0</v>
      </c>
      <c r="N951" s="25">
        <f t="shared" si="443"/>
        <v>0</v>
      </c>
      <c r="O951" s="27">
        <f t="shared" si="444"/>
        <v>0</v>
      </c>
      <c r="P951" s="27">
        <f t="shared" si="445"/>
        <v>0</v>
      </c>
      <c r="Q951" s="25">
        <f t="shared" si="446"/>
        <v>0</v>
      </c>
      <c r="R951" s="25">
        <f t="shared" si="447"/>
        <v>0</v>
      </c>
      <c r="S951" s="25">
        <f t="shared" si="448"/>
        <v>0</v>
      </c>
      <c r="T951" s="25">
        <f t="shared" si="449"/>
        <v>0</v>
      </c>
      <c r="U951" s="25">
        <f t="shared" si="450"/>
        <v>126</v>
      </c>
      <c r="V951" s="25">
        <f t="shared" si="451"/>
        <v>126</v>
      </c>
      <c r="W951" s="25">
        <f t="shared" si="452"/>
        <v>111</v>
      </c>
      <c r="X951" s="25">
        <f t="shared" si="453"/>
        <v>111</v>
      </c>
      <c r="Y951" s="25">
        <f t="shared" si="454"/>
        <v>107</v>
      </c>
      <c r="Z951" s="25">
        <f t="shared" si="455"/>
        <v>107</v>
      </c>
      <c r="AA951" s="25">
        <f t="shared" si="456"/>
        <v>137</v>
      </c>
      <c r="AB951" s="25">
        <f t="shared" si="457"/>
        <v>137</v>
      </c>
      <c r="AC951" s="25">
        <f t="shared" si="458"/>
        <v>0</v>
      </c>
      <c r="AD951" s="25">
        <f t="shared" si="459"/>
        <v>0</v>
      </c>
      <c r="AE951" s="25">
        <f t="shared" si="460"/>
        <v>0</v>
      </c>
      <c r="AF951" s="27">
        <f t="shared" si="461"/>
        <v>0</v>
      </c>
      <c r="AG951" s="27">
        <f t="shared" si="462"/>
        <v>0</v>
      </c>
      <c r="AH951" s="27">
        <f t="shared" si="463"/>
        <v>0</v>
      </c>
      <c r="AI951" s="27">
        <f t="shared" si="464"/>
        <v>0</v>
      </c>
      <c r="AJ951" s="27">
        <f t="shared" si="465"/>
        <v>0</v>
      </c>
      <c r="AK951" s="26">
        <f>SUM(Tabela4[[#This Row],[1º ano  LP]:[Questionário Contextual Estudante]])</f>
        <v>962</v>
      </c>
      <c r="AM951">
        <f>IFERROR(IF(VLOOKUP(Tabela4[[#This Row],[Designação]],BW:BX,2,0)="SIM",SUM(AR951:AU951)+(4*(SUM(BH951:BK951))),0),0)</f>
        <v>0</v>
      </c>
      <c r="AN951">
        <f>IFERROR(IF(VLOOKUP(Tabela4[[#This Row],[Designação]],BW:BX,2,0)="SIM",SUM(AV951:BC951)+(4*(SUM(BL951:BS951))),0),0)</f>
        <v>0</v>
      </c>
      <c r="AO951">
        <f>IFERROR(VLOOKUP(Tabela4[[#This Row],[Designação]],BW:BX,2,0),0)</f>
        <v>0</v>
      </c>
      <c r="AP951" t="str">
        <f>IF(Tabela4[[#This Row],[Designação]]=AQ951,"SIM","NÃO")</f>
        <v>SIM</v>
      </c>
      <c r="AQ951" s="38">
        <v>1026012</v>
      </c>
      <c r="AW951">
        <v>110</v>
      </c>
      <c r="AX951">
        <v>95</v>
      </c>
      <c r="AY951">
        <v>91</v>
      </c>
      <c r="AZ951">
        <v>117</v>
      </c>
      <c r="BD951">
        <v>413</v>
      </c>
      <c r="BF951" t="str">
        <f t="shared" si="480"/>
        <v>sim</v>
      </c>
      <c r="BG951" s="38">
        <v>1026012</v>
      </c>
      <c r="BM951">
        <v>4</v>
      </c>
      <c r="BN951">
        <v>4</v>
      </c>
      <c r="BO951">
        <v>4</v>
      </c>
      <c r="BP951">
        <v>5</v>
      </c>
      <c r="BT951">
        <v>17</v>
      </c>
    </row>
    <row r="952" spans="2:72" x14ac:dyDescent="0.25">
      <c r="B952" s="22">
        <v>10</v>
      </c>
      <c r="C952" s="23">
        <v>1026013</v>
      </c>
      <c r="D952" s="24" t="s">
        <v>984</v>
      </c>
      <c r="E952" s="25">
        <f t="shared" si="436"/>
        <v>32</v>
      </c>
      <c r="F952" s="25">
        <f>Tabela4[[#This Row],[1º ano  LP]]</f>
        <v>32</v>
      </c>
      <c r="G952" s="27">
        <f t="shared" si="437"/>
        <v>2</v>
      </c>
      <c r="H952" s="27">
        <f>Tabela4[[#This Row],[1º ano - APLICADOR LP]]</f>
        <v>2</v>
      </c>
      <c r="I952" s="25">
        <f t="shared" si="438"/>
        <v>35</v>
      </c>
      <c r="J952" s="25">
        <f t="shared" si="439"/>
        <v>35</v>
      </c>
      <c r="K952" s="27">
        <f t="shared" si="440"/>
        <v>2</v>
      </c>
      <c r="L952" s="27">
        <f t="shared" si="441"/>
        <v>2</v>
      </c>
      <c r="M952" s="25">
        <f t="shared" si="442"/>
        <v>34</v>
      </c>
      <c r="N952" s="25">
        <f t="shared" si="443"/>
        <v>34</v>
      </c>
      <c r="O952" s="27">
        <f t="shared" si="444"/>
        <v>2</v>
      </c>
      <c r="P952" s="27">
        <f t="shared" si="445"/>
        <v>2</v>
      </c>
      <c r="Q952" s="25">
        <f t="shared" si="446"/>
        <v>47</v>
      </c>
      <c r="R952" s="25">
        <f t="shared" si="447"/>
        <v>47</v>
      </c>
      <c r="S952" s="25">
        <f t="shared" si="448"/>
        <v>55</v>
      </c>
      <c r="T952" s="25">
        <f t="shared" si="449"/>
        <v>55</v>
      </c>
      <c r="U952" s="25">
        <f t="shared" si="450"/>
        <v>0</v>
      </c>
      <c r="V952" s="25">
        <f t="shared" si="451"/>
        <v>0</v>
      </c>
      <c r="W952" s="25">
        <f t="shared" si="452"/>
        <v>0</v>
      </c>
      <c r="X952" s="25">
        <f t="shared" si="453"/>
        <v>0</v>
      </c>
      <c r="Y952" s="25">
        <f t="shared" si="454"/>
        <v>0</v>
      </c>
      <c r="Z952" s="25">
        <f t="shared" si="455"/>
        <v>0</v>
      </c>
      <c r="AA952" s="25">
        <f t="shared" si="456"/>
        <v>0</v>
      </c>
      <c r="AB952" s="25">
        <f t="shared" si="457"/>
        <v>0</v>
      </c>
      <c r="AC952" s="25">
        <f t="shared" si="458"/>
        <v>0</v>
      </c>
      <c r="AD952" s="25">
        <f t="shared" si="459"/>
        <v>0</v>
      </c>
      <c r="AE952" s="25">
        <f t="shared" si="460"/>
        <v>0</v>
      </c>
      <c r="AF952" s="27">
        <f t="shared" si="461"/>
        <v>0</v>
      </c>
      <c r="AG952" s="27">
        <f t="shared" si="462"/>
        <v>0</v>
      </c>
      <c r="AH952" s="27">
        <f t="shared" si="463"/>
        <v>0</v>
      </c>
      <c r="AI952" s="27">
        <f t="shared" si="464"/>
        <v>0</v>
      </c>
      <c r="AJ952" s="27">
        <f t="shared" si="465"/>
        <v>0</v>
      </c>
      <c r="AK952" s="26">
        <f>SUM(Tabela4[[#This Row],[1º ano  LP]:[Questionário Contextual Estudante]])</f>
        <v>418</v>
      </c>
      <c r="AM952">
        <f>IFERROR(IF(VLOOKUP(Tabela4[[#This Row],[Designação]],BW:BX,2,0)="SIM",SUM(AR952:AU952)+(4*(SUM(BH952:BK952))),0),0)</f>
        <v>0</v>
      </c>
      <c r="AN952">
        <f>IFERROR(IF(VLOOKUP(Tabela4[[#This Row],[Designação]],BW:BX,2,0)="SIM",SUM(AV952:BC952)+(4*(SUM(BL952:BS952))),0),0)</f>
        <v>0</v>
      </c>
      <c r="AO952">
        <f>IFERROR(VLOOKUP(Tabela4[[#This Row],[Designação]],BW:BX,2,0),0)</f>
        <v>0</v>
      </c>
      <c r="AP952" t="str">
        <f>IF(Tabela4[[#This Row],[Designação]]=AQ952,"SIM","NÃO")</f>
        <v>SIM</v>
      </c>
      <c r="AQ952" s="38">
        <v>1026013</v>
      </c>
      <c r="AR952">
        <v>28</v>
      </c>
      <c r="AS952">
        <v>31</v>
      </c>
      <c r="AT952">
        <v>30</v>
      </c>
      <c r="AU952">
        <v>39</v>
      </c>
      <c r="AV952">
        <v>47</v>
      </c>
      <c r="BD952">
        <v>175</v>
      </c>
      <c r="BF952" t="str">
        <f t="shared" si="480"/>
        <v>sim</v>
      </c>
      <c r="BG952" s="38">
        <v>1026013</v>
      </c>
      <c r="BH952">
        <v>1</v>
      </c>
      <c r="BI952">
        <v>1</v>
      </c>
      <c r="BJ952">
        <v>1</v>
      </c>
      <c r="BK952">
        <v>2</v>
      </c>
      <c r="BL952">
        <v>2</v>
      </c>
      <c r="BT952">
        <v>7</v>
      </c>
    </row>
    <row r="953" spans="2:72" x14ac:dyDescent="0.25">
      <c r="B953" s="22">
        <v>10</v>
      </c>
      <c r="C953" s="23">
        <v>1026014</v>
      </c>
      <c r="D953" s="24" t="s">
        <v>985</v>
      </c>
      <c r="E953" s="25">
        <f t="shared" si="436"/>
        <v>56</v>
      </c>
      <c r="F953" s="25">
        <f>Tabela4[[#This Row],[1º ano  LP]]</f>
        <v>56</v>
      </c>
      <c r="G953" s="27">
        <f t="shared" si="437"/>
        <v>4</v>
      </c>
      <c r="H953" s="27">
        <f>Tabela4[[#This Row],[1º ano - APLICADOR LP]]</f>
        <v>4</v>
      </c>
      <c r="I953" s="25">
        <f t="shared" si="438"/>
        <v>53</v>
      </c>
      <c r="J953" s="25">
        <f t="shared" si="439"/>
        <v>53</v>
      </c>
      <c r="K953" s="27">
        <f t="shared" si="440"/>
        <v>4</v>
      </c>
      <c r="L953" s="27">
        <f t="shared" si="441"/>
        <v>4</v>
      </c>
      <c r="M953" s="25">
        <f t="shared" si="442"/>
        <v>53</v>
      </c>
      <c r="N953" s="25">
        <f t="shared" si="443"/>
        <v>53</v>
      </c>
      <c r="O953" s="27">
        <f t="shared" si="444"/>
        <v>4</v>
      </c>
      <c r="P953" s="27">
        <f t="shared" si="445"/>
        <v>4</v>
      </c>
      <c r="Q953" s="25">
        <f t="shared" si="446"/>
        <v>49</v>
      </c>
      <c r="R953" s="25">
        <f t="shared" si="447"/>
        <v>49</v>
      </c>
      <c r="S953" s="25">
        <f t="shared" si="448"/>
        <v>59</v>
      </c>
      <c r="T953" s="25">
        <f t="shared" si="449"/>
        <v>59</v>
      </c>
      <c r="U953" s="25">
        <f t="shared" si="450"/>
        <v>0</v>
      </c>
      <c r="V953" s="25">
        <f t="shared" si="451"/>
        <v>0</v>
      </c>
      <c r="W953" s="25">
        <f t="shared" si="452"/>
        <v>0</v>
      </c>
      <c r="X953" s="25">
        <f t="shared" si="453"/>
        <v>0</v>
      </c>
      <c r="Y953" s="25">
        <f t="shared" si="454"/>
        <v>0</v>
      </c>
      <c r="Z953" s="25">
        <f t="shared" si="455"/>
        <v>0</v>
      </c>
      <c r="AA953" s="25">
        <f t="shared" si="456"/>
        <v>0</v>
      </c>
      <c r="AB953" s="25">
        <f t="shared" si="457"/>
        <v>0</v>
      </c>
      <c r="AC953" s="25">
        <f t="shared" si="458"/>
        <v>0</v>
      </c>
      <c r="AD953" s="25">
        <f t="shared" si="459"/>
        <v>0</v>
      </c>
      <c r="AE953" s="25">
        <f t="shared" si="460"/>
        <v>0</v>
      </c>
      <c r="AF953" s="27">
        <f t="shared" si="461"/>
        <v>0</v>
      </c>
      <c r="AG953" s="27">
        <f t="shared" si="462"/>
        <v>0</v>
      </c>
      <c r="AH953" s="27">
        <f t="shared" si="463"/>
        <v>0</v>
      </c>
      <c r="AI953" s="27">
        <f t="shared" si="464"/>
        <v>0</v>
      </c>
      <c r="AJ953" s="27">
        <f t="shared" si="465"/>
        <v>0</v>
      </c>
      <c r="AK953" s="26">
        <f>SUM(Tabela4[[#This Row],[1º ano  LP]:[Questionário Contextual Estudante]])</f>
        <v>564</v>
      </c>
      <c r="AM953">
        <f>IFERROR(IF(VLOOKUP(Tabela4[[#This Row],[Designação]],BW:BX,2,0)="SIM",SUM(AR953:AU953)+(4*(SUM(BH953:BK953))),0),0)</f>
        <v>0</v>
      </c>
      <c r="AN953">
        <f>IFERROR(IF(VLOOKUP(Tabela4[[#This Row],[Designação]],BW:BX,2,0)="SIM",SUM(AV953:BC953)+(4*(SUM(BL953:BS953))),0),0)</f>
        <v>0</v>
      </c>
      <c r="AO953">
        <f>IFERROR(VLOOKUP(Tabela4[[#This Row],[Designação]],BW:BX,2,0),0)</f>
        <v>0</v>
      </c>
      <c r="AP953" t="str">
        <f>IF(Tabela4[[#This Row],[Designação]]=AQ953,"SIM","NÃO")</f>
        <v>SIM</v>
      </c>
      <c r="AQ953" s="38">
        <v>1026014</v>
      </c>
      <c r="AR953">
        <v>48</v>
      </c>
      <c r="AS953">
        <v>45</v>
      </c>
      <c r="AT953">
        <v>45</v>
      </c>
      <c r="AU953">
        <v>41</v>
      </c>
      <c r="AV953">
        <v>51</v>
      </c>
      <c r="BD953">
        <v>230</v>
      </c>
      <c r="BF953" t="str">
        <f t="shared" si="480"/>
        <v>sim</v>
      </c>
      <c r="BG953" s="38">
        <v>1026014</v>
      </c>
      <c r="BH953">
        <v>2</v>
      </c>
      <c r="BI953">
        <v>2</v>
      </c>
      <c r="BJ953">
        <v>2</v>
      </c>
      <c r="BK953">
        <v>2</v>
      </c>
      <c r="BL953">
        <v>2</v>
      </c>
      <c r="BT953">
        <v>10</v>
      </c>
    </row>
    <row r="954" spans="2:72" x14ac:dyDescent="0.25">
      <c r="B954" s="22">
        <v>10</v>
      </c>
      <c r="C954" s="23">
        <v>1026015</v>
      </c>
      <c r="D954" s="24" t="s">
        <v>986</v>
      </c>
      <c r="E954" s="25">
        <f t="shared" si="436"/>
        <v>131</v>
      </c>
      <c r="F954" s="25">
        <f>Tabela4[[#This Row],[1º ano  LP]]</f>
        <v>131</v>
      </c>
      <c r="G954" s="27">
        <f t="shared" si="437"/>
        <v>8</v>
      </c>
      <c r="H954" s="27">
        <f>Tabela4[[#This Row],[1º ano - APLICADOR LP]]</f>
        <v>8</v>
      </c>
      <c r="I954" s="25">
        <f t="shared" si="438"/>
        <v>139</v>
      </c>
      <c r="J954" s="25">
        <f t="shared" si="439"/>
        <v>139</v>
      </c>
      <c r="K954" s="27">
        <f t="shared" si="440"/>
        <v>8</v>
      </c>
      <c r="L954" s="27">
        <f t="shared" si="441"/>
        <v>8</v>
      </c>
      <c r="M954" s="25">
        <f t="shared" si="442"/>
        <v>168</v>
      </c>
      <c r="N954" s="25">
        <f t="shared" si="443"/>
        <v>168</v>
      </c>
      <c r="O954" s="27">
        <f t="shared" si="444"/>
        <v>10</v>
      </c>
      <c r="P954" s="27">
        <f t="shared" si="445"/>
        <v>10</v>
      </c>
      <c r="Q954" s="25">
        <f t="shared" si="446"/>
        <v>106</v>
      </c>
      <c r="R954" s="25">
        <f t="shared" si="447"/>
        <v>106</v>
      </c>
      <c r="S954" s="25">
        <f t="shared" si="448"/>
        <v>111</v>
      </c>
      <c r="T954" s="25">
        <f t="shared" si="449"/>
        <v>111</v>
      </c>
      <c r="U954" s="25">
        <f t="shared" si="450"/>
        <v>0</v>
      </c>
      <c r="V954" s="25">
        <f t="shared" si="451"/>
        <v>0</v>
      </c>
      <c r="W954" s="25">
        <f t="shared" si="452"/>
        <v>0</v>
      </c>
      <c r="X954" s="25">
        <f t="shared" si="453"/>
        <v>0</v>
      </c>
      <c r="Y954" s="25">
        <f t="shared" si="454"/>
        <v>0</v>
      </c>
      <c r="Z954" s="25">
        <f t="shared" si="455"/>
        <v>0</v>
      </c>
      <c r="AA954" s="25">
        <f t="shared" si="456"/>
        <v>0</v>
      </c>
      <c r="AB954" s="25">
        <f t="shared" si="457"/>
        <v>0</v>
      </c>
      <c r="AC954" s="25">
        <f t="shared" si="458"/>
        <v>0</v>
      </c>
      <c r="AD954" s="25">
        <f t="shared" si="459"/>
        <v>0</v>
      </c>
      <c r="AE954" s="25">
        <f t="shared" si="460"/>
        <v>0</v>
      </c>
      <c r="AF954" s="27">
        <f t="shared" si="461"/>
        <v>0</v>
      </c>
      <c r="AG954" s="27">
        <f t="shared" si="462"/>
        <v>0</v>
      </c>
      <c r="AH954" s="27">
        <f t="shared" si="463"/>
        <v>0</v>
      </c>
      <c r="AI954" s="27">
        <f t="shared" si="464"/>
        <v>0</v>
      </c>
      <c r="AJ954" s="27">
        <f t="shared" si="465"/>
        <v>0</v>
      </c>
      <c r="AK954" s="26">
        <f>SUM(Tabela4[[#This Row],[1º ano  LP]:[Questionário Contextual Estudante]])</f>
        <v>1362</v>
      </c>
      <c r="AM954">
        <f>IFERROR(IF(VLOOKUP(Tabela4[[#This Row],[Designação]],BW:BX,2,0)="SIM",SUM(AR954:AU954)+(4*(SUM(BH954:BK954))),0),0)</f>
        <v>0</v>
      </c>
      <c r="AN954">
        <f>IFERROR(IF(VLOOKUP(Tabela4[[#This Row],[Designação]],BW:BX,2,0)="SIM",SUM(AV954:BC954)+(4*(SUM(BL954:BS954))),0),0)</f>
        <v>0</v>
      </c>
      <c r="AO954">
        <f>IFERROR(VLOOKUP(Tabela4[[#This Row],[Designação]],BW:BX,2,0),0)</f>
        <v>0</v>
      </c>
      <c r="AP954" t="str">
        <f>IF(Tabela4[[#This Row],[Designação]]=AQ954,"SIM","NÃO")</f>
        <v>SIM</v>
      </c>
      <c r="AQ954" s="38">
        <v>1026015</v>
      </c>
      <c r="AR954">
        <v>115</v>
      </c>
      <c r="AS954">
        <v>123</v>
      </c>
      <c r="AT954">
        <v>148</v>
      </c>
      <c r="AU954">
        <v>94</v>
      </c>
      <c r="AV954">
        <v>99</v>
      </c>
      <c r="BD954">
        <v>579</v>
      </c>
      <c r="BF954" t="str">
        <f t="shared" si="480"/>
        <v>sim</v>
      </c>
      <c r="BG954" s="38">
        <v>1026015</v>
      </c>
      <c r="BH954">
        <v>4</v>
      </c>
      <c r="BI954">
        <v>4</v>
      </c>
      <c r="BJ954">
        <v>5</v>
      </c>
      <c r="BK954">
        <v>3</v>
      </c>
      <c r="BL954">
        <v>3</v>
      </c>
      <c r="BT954">
        <v>19</v>
      </c>
    </row>
    <row r="955" spans="2:72" x14ac:dyDescent="0.25">
      <c r="B955" s="22">
        <v>10</v>
      </c>
      <c r="C955" s="23">
        <v>1026016</v>
      </c>
      <c r="D955" s="24" t="s">
        <v>987</v>
      </c>
      <c r="E955" s="25">
        <f t="shared" si="436"/>
        <v>0</v>
      </c>
      <c r="F955" s="25">
        <f>Tabela4[[#This Row],[1º ano  LP]]</f>
        <v>0</v>
      </c>
      <c r="G955" s="27">
        <f t="shared" si="437"/>
        <v>0</v>
      </c>
      <c r="H955" s="27">
        <f>Tabela4[[#This Row],[1º ano - APLICADOR LP]]</f>
        <v>0</v>
      </c>
      <c r="I955" s="25">
        <f t="shared" si="438"/>
        <v>0</v>
      </c>
      <c r="J955" s="25">
        <f t="shared" si="439"/>
        <v>0</v>
      </c>
      <c r="K955" s="27">
        <f t="shared" si="440"/>
        <v>0</v>
      </c>
      <c r="L955" s="27">
        <f t="shared" si="441"/>
        <v>0</v>
      </c>
      <c r="M955" s="25">
        <f t="shared" si="442"/>
        <v>0</v>
      </c>
      <c r="N955" s="25">
        <f t="shared" si="443"/>
        <v>0</v>
      </c>
      <c r="O955" s="27">
        <f t="shared" si="444"/>
        <v>0</v>
      </c>
      <c r="P955" s="27">
        <f t="shared" si="445"/>
        <v>0</v>
      </c>
      <c r="Q955" s="25">
        <f t="shared" si="446"/>
        <v>0</v>
      </c>
      <c r="R955" s="25">
        <f t="shared" si="447"/>
        <v>0</v>
      </c>
      <c r="S955" s="25">
        <f t="shared" si="448"/>
        <v>0</v>
      </c>
      <c r="T955" s="25">
        <f t="shared" si="449"/>
        <v>0</v>
      </c>
      <c r="U955" s="25">
        <f t="shared" si="450"/>
        <v>395</v>
      </c>
      <c r="V955" s="25">
        <f t="shared" si="451"/>
        <v>395</v>
      </c>
      <c r="W955" s="25">
        <f t="shared" si="452"/>
        <v>229</v>
      </c>
      <c r="X955" s="25">
        <f t="shared" si="453"/>
        <v>229</v>
      </c>
      <c r="Y955" s="25">
        <f t="shared" si="454"/>
        <v>187</v>
      </c>
      <c r="Z955" s="25">
        <f t="shared" si="455"/>
        <v>187</v>
      </c>
      <c r="AA955" s="25">
        <f t="shared" si="456"/>
        <v>183</v>
      </c>
      <c r="AB955" s="25">
        <f t="shared" si="457"/>
        <v>183</v>
      </c>
      <c r="AC955" s="25">
        <f t="shared" si="458"/>
        <v>38</v>
      </c>
      <c r="AD955" s="25">
        <f t="shared" si="459"/>
        <v>38</v>
      </c>
      <c r="AE955" s="25">
        <f t="shared" si="460"/>
        <v>0</v>
      </c>
      <c r="AF955" s="27">
        <f t="shared" si="461"/>
        <v>0</v>
      </c>
      <c r="AG955" s="27">
        <f t="shared" si="462"/>
        <v>65</v>
      </c>
      <c r="AH955" s="27">
        <f t="shared" si="463"/>
        <v>65</v>
      </c>
      <c r="AI955" s="27">
        <f t="shared" si="464"/>
        <v>0</v>
      </c>
      <c r="AJ955" s="27">
        <f t="shared" si="465"/>
        <v>0</v>
      </c>
      <c r="AK955" s="26">
        <f>SUM(Tabela4[[#This Row],[1º ano  LP]:[Questionário Contextual Estudante]])</f>
        <v>2194</v>
      </c>
      <c r="AM955">
        <f>IFERROR(IF(VLOOKUP(Tabela4[[#This Row],[Designação]],BW:BX,2,0)="SIM",SUM(AR955:AU955)+(4*(SUM(BH955:BK955))),0),0)</f>
        <v>0</v>
      </c>
      <c r="AN955">
        <f>IFERROR(IF(VLOOKUP(Tabela4[[#This Row],[Designação]],BW:BX,2,0)="SIM",SUM(AV955:BC955)+(4*(SUM(BL955:BS955))),0),0)</f>
        <v>0</v>
      </c>
      <c r="AO955">
        <f>IFERROR(VLOOKUP(Tabela4[[#This Row],[Designação]],BW:BX,2,0),0)</f>
        <v>0</v>
      </c>
      <c r="AP955" t="str">
        <f>IF(Tabela4[[#This Row],[Designação]]=AQ955,"SIM","NÃO")</f>
        <v>SIM</v>
      </c>
      <c r="AQ955" s="38">
        <v>1026016</v>
      </c>
      <c r="AW955">
        <v>355</v>
      </c>
      <c r="AX955">
        <v>209</v>
      </c>
      <c r="AY955">
        <v>171</v>
      </c>
      <c r="AZ955">
        <v>167</v>
      </c>
      <c r="BA955">
        <v>34</v>
      </c>
      <c r="BC955">
        <v>57</v>
      </c>
      <c r="BD955">
        <v>993</v>
      </c>
      <c r="BF955" t="str">
        <f t="shared" si="480"/>
        <v>sim</v>
      </c>
      <c r="BG955" s="38">
        <v>1026016</v>
      </c>
      <c r="BM955">
        <v>10</v>
      </c>
      <c r="BN955">
        <v>5</v>
      </c>
      <c r="BO955">
        <v>4</v>
      </c>
      <c r="BP955">
        <v>4</v>
      </c>
      <c r="BQ955">
        <v>1</v>
      </c>
      <c r="BS955">
        <v>2</v>
      </c>
      <c r="BT955">
        <v>26</v>
      </c>
    </row>
    <row r="956" spans="2:72" x14ac:dyDescent="0.25">
      <c r="B956" s="22">
        <v>10</v>
      </c>
      <c r="C956" s="23">
        <v>1026017</v>
      </c>
      <c r="D956" s="24" t="s">
        <v>988</v>
      </c>
      <c r="E956" s="25">
        <f t="shared" si="436"/>
        <v>72</v>
      </c>
      <c r="F956" s="25">
        <f>Tabela4[[#This Row],[1º ano  LP]]</f>
        <v>72</v>
      </c>
      <c r="G956" s="27">
        <f t="shared" si="437"/>
        <v>4</v>
      </c>
      <c r="H956" s="27">
        <f>Tabela4[[#This Row],[1º ano - APLICADOR LP]]</f>
        <v>4</v>
      </c>
      <c r="I956" s="25">
        <f t="shared" si="438"/>
        <v>218</v>
      </c>
      <c r="J956" s="25">
        <f t="shared" si="439"/>
        <v>218</v>
      </c>
      <c r="K956" s="27">
        <f t="shared" si="440"/>
        <v>12</v>
      </c>
      <c r="L956" s="27">
        <f t="shared" si="441"/>
        <v>12</v>
      </c>
      <c r="M956" s="25">
        <f t="shared" si="442"/>
        <v>151</v>
      </c>
      <c r="N956" s="25">
        <f t="shared" si="443"/>
        <v>151</v>
      </c>
      <c r="O956" s="27">
        <f t="shared" si="444"/>
        <v>8</v>
      </c>
      <c r="P956" s="27">
        <f t="shared" si="445"/>
        <v>8</v>
      </c>
      <c r="Q956" s="25">
        <f t="shared" si="446"/>
        <v>152</v>
      </c>
      <c r="R956" s="25">
        <f t="shared" si="447"/>
        <v>152</v>
      </c>
      <c r="S956" s="25">
        <f t="shared" si="448"/>
        <v>80</v>
      </c>
      <c r="T956" s="25">
        <f t="shared" si="449"/>
        <v>80</v>
      </c>
      <c r="U956" s="25">
        <f t="shared" si="450"/>
        <v>0</v>
      </c>
      <c r="V956" s="25">
        <f t="shared" si="451"/>
        <v>0</v>
      </c>
      <c r="W956" s="25">
        <f t="shared" si="452"/>
        <v>0</v>
      </c>
      <c r="X956" s="25">
        <f t="shared" si="453"/>
        <v>0</v>
      </c>
      <c r="Y956" s="25">
        <f t="shared" si="454"/>
        <v>0</v>
      </c>
      <c r="Z956" s="25">
        <f t="shared" si="455"/>
        <v>0</v>
      </c>
      <c r="AA956" s="25">
        <f t="shared" si="456"/>
        <v>0</v>
      </c>
      <c r="AB956" s="25">
        <f t="shared" si="457"/>
        <v>0</v>
      </c>
      <c r="AC956" s="25">
        <f t="shared" si="458"/>
        <v>0</v>
      </c>
      <c r="AD956" s="25">
        <f t="shared" si="459"/>
        <v>0</v>
      </c>
      <c r="AE956" s="25">
        <f t="shared" si="460"/>
        <v>0</v>
      </c>
      <c r="AF956" s="27">
        <f t="shared" si="461"/>
        <v>0</v>
      </c>
      <c r="AG956" s="27">
        <f t="shared" si="462"/>
        <v>0</v>
      </c>
      <c r="AH956" s="27">
        <f t="shared" si="463"/>
        <v>0</v>
      </c>
      <c r="AI956" s="27">
        <f t="shared" si="464"/>
        <v>0</v>
      </c>
      <c r="AJ956" s="27">
        <f t="shared" si="465"/>
        <v>0</v>
      </c>
      <c r="AK956" s="26">
        <f>SUM(Tabela4[[#This Row],[1º ano  LP]:[Questionário Contextual Estudante]])</f>
        <v>1394</v>
      </c>
      <c r="AM956">
        <f>IFERROR(IF(VLOOKUP(Tabela4[[#This Row],[Designação]],BW:BX,2,0)="SIM",SUM(AR956:AU956)+(4*(SUM(BH956:BK956))),0),0)</f>
        <v>0</v>
      </c>
      <c r="AN956">
        <f>IFERROR(IF(VLOOKUP(Tabela4[[#This Row],[Designação]],BW:BX,2,0)="SIM",SUM(AV956:BC956)+(4*(SUM(BL956:BS956))),0),0)</f>
        <v>0</v>
      </c>
      <c r="AO956">
        <f>IFERROR(VLOOKUP(Tabela4[[#This Row],[Designação]],BW:BX,2,0),0)</f>
        <v>0</v>
      </c>
      <c r="AP956" t="str">
        <f>IF(Tabela4[[#This Row],[Designação]]=AQ956,"SIM","NÃO")</f>
        <v>SIM</v>
      </c>
      <c r="AQ956" s="38">
        <v>1026017</v>
      </c>
      <c r="AR956">
        <v>64</v>
      </c>
      <c r="AS956">
        <v>194</v>
      </c>
      <c r="AT956">
        <v>135</v>
      </c>
      <c r="AU956">
        <v>136</v>
      </c>
      <c r="AV956">
        <v>72</v>
      </c>
      <c r="BD956">
        <v>601</v>
      </c>
      <c r="BF956" t="str">
        <f t="shared" si="480"/>
        <v>sim</v>
      </c>
      <c r="BG956" s="38">
        <v>1026017</v>
      </c>
      <c r="BH956">
        <v>2</v>
      </c>
      <c r="BI956">
        <v>6</v>
      </c>
      <c r="BJ956">
        <v>4</v>
      </c>
      <c r="BK956">
        <v>4</v>
      </c>
      <c r="BL956">
        <v>2</v>
      </c>
      <c r="BT956">
        <v>18</v>
      </c>
    </row>
    <row r="957" spans="2:72" x14ac:dyDescent="0.25">
      <c r="B957" s="22">
        <v>10</v>
      </c>
      <c r="C957" s="23">
        <v>1026018</v>
      </c>
      <c r="D957" s="24" t="s">
        <v>989</v>
      </c>
      <c r="E957" s="25">
        <f t="shared" si="436"/>
        <v>103</v>
      </c>
      <c r="F957" s="25">
        <f>Tabela4[[#This Row],[1º ano  LP]]</f>
        <v>103</v>
      </c>
      <c r="G957" s="27">
        <f t="shared" si="437"/>
        <v>6</v>
      </c>
      <c r="H957" s="27">
        <f>Tabela4[[#This Row],[1º ano - APLICADOR LP]]</f>
        <v>6</v>
      </c>
      <c r="I957" s="25">
        <f t="shared" si="438"/>
        <v>75</v>
      </c>
      <c r="J957" s="25">
        <f t="shared" si="439"/>
        <v>75</v>
      </c>
      <c r="K957" s="27">
        <f t="shared" si="440"/>
        <v>4</v>
      </c>
      <c r="L957" s="27">
        <f t="shared" si="441"/>
        <v>4</v>
      </c>
      <c r="M957" s="25">
        <f t="shared" si="442"/>
        <v>113</v>
      </c>
      <c r="N957" s="25">
        <f t="shared" si="443"/>
        <v>113</v>
      </c>
      <c r="O957" s="27">
        <f t="shared" si="444"/>
        <v>6</v>
      </c>
      <c r="P957" s="27">
        <f t="shared" si="445"/>
        <v>6</v>
      </c>
      <c r="Q957" s="25">
        <f t="shared" si="446"/>
        <v>158</v>
      </c>
      <c r="R957" s="25">
        <f t="shared" si="447"/>
        <v>158</v>
      </c>
      <c r="S957" s="25">
        <f t="shared" si="448"/>
        <v>118</v>
      </c>
      <c r="T957" s="25">
        <f t="shared" si="449"/>
        <v>118</v>
      </c>
      <c r="U957" s="25">
        <f t="shared" si="450"/>
        <v>0</v>
      </c>
      <c r="V957" s="25">
        <f t="shared" si="451"/>
        <v>0</v>
      </c>
      <c r="W957" s="25">
        <f t="shared" si="452"/>
        <v>0</v>
      </c>
      <c r="X957" s="25">
        <f t="shared" si="453"/>
        <v>0</v>
      </c>
      <c r="Y957" s="25">
        <f t="shared" si="454"/>
        <v>0</v>
      </c>
      <c r="Z957" s="25">
        <f t="shared" si="455"/>
        <v>0</v>
      </c>
      <c r="AA957" s="25">
        <f t="shared" si="456"/>
        <v>0</v>
      </c>
      <c r="AB957" s="25">
        <f t="shared" si="457"/>
        <v>0</v>
      </c>
      <c r="AC957" s="25">
        <f t="shared" si="458"/>
        <v>0</v>
      </c>
      <c r="AD957" s="25">
        <f t="shared" si="459"/>
        <v>0</v>
      </c>
      <c r="AE957" s="25">
        <f t="shared" si="460"/>
        <v>0</v>
      </c>
      <c r="AF957" s="27">
        <f t="shared" si="461"/>
        <v>0</v>
      </c>
      <c r="AG957" s="27">
        <f t="shared" si="462"/>
        <v>0</v>
      </c>
      <c r="AH957" s="27">
        <f t="shared" si="463"/>
        <v>0</v>
      </c>
      <c r="AI957" s="27">
        <f t="shared" si="464"/>
        <v>0</v>
      </c>
      <c r="AJ957" s="27">
        <f t="shared" si="465"/>
        <v>0</v>
      </c>
      <c r="AK957" s="26">
        <f>SUM(Tabela4[[#This Row],[1º ano  LP]:[Questionário Contextual Estudante]])</f>
        <v>1166</v>
      </c>
      <c r="AM957">
        <f>IFERROR(IF(VLOOKUP(Tabela4[[#This Row],[Designação]],BW:BX,2,0)="SIM",SUM(AR957:AU957)+(4*(SUM(BH957:BK957))),0),0)</f>
        <v>0</v>
      </c>
      <c r="AN957">
        <f>IFERROR(IF(VLOOKUP(Tabela4[[#This Row],[Designação]],BW:BX,2,0)="SIM",SUM(AV957:BC957)+(4*(SUM(BL957:BS957))),0),0)</f>
        <v>0</v>
      </c>
      <c r="AO957">
        <f>IFERROR(VLOOKUP(Tabela4[[#This Row],[Designação]],BW:BX,2,0),0)</f>
        <v>0</v>
      </c>
      <c r="AP957" t="str">
        <f>IF(Tabela4[[#This Row],[Designação]]=AQ957,"SIM","NÃO")</f>
        <v>SIM</v>
      </c>
      <c r="AQ957" s="38">
        <v>1026018</v>
      </c>
      <c r="AR957">
        <v>91</v>
      </c>
      <c r="AS957">
        <v>67</v>
      </c>
      <c r="AT957">
        <v>101</v>
      </c>
      <c r="AU957">
        <v>142</v>
      </c>
      <c r="AV957">
        <v>106</v>
      </c>
      <c r="BD957">
        <v>507</v>
      </c>
      <c r="BF957" t="str">
        <f t="shared" si="480"/>
        <v>sim</v>
      </c>
      <c r="BG957" s="38">
        <v>1026018</v>
      </c>
      <c r="BH957">
        <v>3</v>
      </c>
      <c r="BI957">
        <v>2</v>
      </c>
      <c r="BJ957">
        <v>3</v>
      </c>
      <c r="BK957">
        <v>4</v>
      </c>
      <c r="BL957">
        <v>3</v>
      </c>
      <c r="BT957">
        <v>15</v>
      </c>
    </row>
    <row r="958" spans="2:72" x14ac:dyDescent="0.25">
      <c r="B958" s="22">
        <v>10</v>
      </c>
      <c r="C958" s="23">
        <v>1026019</v>
      </c>
      <c r="D958" s="24" t="s">
        <v>990</v>
      </c>
      <c r="E958" s="25">
        <f t="shared" si="436"/>
        <v>207</v>
      </c>
      <c r="F958" s="25">
        <f>Tabela4[[#This Row],[1º ano  LP]]</f>
        <v>207</v>
      </c>
      <c r="G958" s="27">
        <f t="shared" si="437"/>
        <v>12</v>
      </c>
      <c r="H958" s="27">
        <f>Tabela4[[#This Row],[1º ano - APLICADOR LP]]</f>
        <v>12</v>
      </c>
      <c r="I958" s="25">
        <f t="shared" si="438"/>
        <v>186</v>
      </c>
      <c r="J958" s="25">
        <f t="shared" si="439"/>
        <v>186</v>
      </c>
      <c r="K958" s="27">
        <f t="shared" si="440"/>
        <v>10</v>
      </c>
      <c r="L958" s="27">
        <f t="shared" si="441"/>
        <v>10</v>
      </c>
      <c r="M958" s="25">
        <f t="shared" si="442"/>
        <v>185</v>
      </c>
      <c r="N958" s="25">
        <f t="shared" si="443"/>
        <v>185</v>
      </c>
      <c r="O958" s="27">
        <f t="shared" si="444"/>
        <v>10</v>
      </c>
      <c r="P958" s="27">
        <f t="shared" si="445"/>
        <v>10</v>
      </c>
      <c r="Q958" s="25">
        <f t="shared" si="446"/>
        <v>156</v>
      </c>
      <c r="R958" s="25">
        <f t="shared" si="447"/>
        <v>156</v>
      </c>
      <c r="S958" s="25">
        <f t="shared" si="448"/>
        <v>83</v>
      </c>
      <c r="T958" s="25">
        <f t="shared" si="449"/>
        <v>83</v>
      </c>
      <c r="U958" s="25">
        <f t="shared" si="450"/>
        <v>0</v>
      </c>
      <c r="V958" s="25">
        <f t="shared" si="451"/>
        <v>0</v>
      </c>
      <c r="W958" s="25">
        <f t="shared" si="452"/>
        <v>0</v>
      </c>
      <c r="X958" s="25">
        <f t="shared" si="453"/>
        <v>0</v>
      </c>
      <c r="Y958" s="25">
        <f t="shared" si="454"/>
        <v>0</v>
      </c>
      <c r="Z958" s="25">
        <f t="shared" si="455"/>
        <v>0</v>
      </c>
      <c r="AA958" s="25">
        <f t="shared" si="456"/>
        <v>0</v>
      </c>
      <c r="AB958" s="25">
        <f t="shared" si="457"/>
        <v>0</v>
      </c>
      <c r="AC958" s="25">
        <f t="shared" si="458"/>
        <v>0</v>
      </c>
      <c r="AD958" s="25">
        <f t="shared" si="459"/>
        <v>0</v>
      </c>
      <c r="AE958" s="25">
        <f t="shared" si="460"/>
        <v>0</v>
      </c>
      <c r="AF958" s="27">
        <f t="shared" si="461"/>
        <v>0</v>
      </c>
      <c r="AG958" s="27">
        <f t="shared" si="462"/>
        <v>0</v>
      </c>
      <c r="AH958" s="27">
        <f t="shared" si="463"/>
        <v>0</v>
      </c>
      <c r="AI958" s="27">
        <f t="shared" si="464"/>
        <v>0</v>
      </c>
      <c r="AJ958" s="27">
        <f t="shared" si="465"/>
        <v>0</v>
      </c>
      <c r="AK958" s="26">
        <f>SUM(Tabela4[[#This Row],[1º ano  LP]:[Questionário Contextual Estudante]])</f>
        <v>1698</v>
      </c>
      <c r="AM958">
        <f>IFERROR(IF(VLOOKUP(Tabela4[[#This Row],[Designação]],BW:BX,2,0)="SIM",SUM(AR958:AU958)+(4*(SUM(BH958:BK958))),0),0)</f>
        <v>0</v>
      </c>
      <c r="AN958">
        <f>IFERROR(IF(VLOOKUP(Tabela4[[#This Row],[Designação]],BW:BX,2,0)="SIM",SUM(AV958:BC958)+(4*(SUM(BL958:BS958))),0),0)</f>
        <v>0</v>
      </c>
      <c r="AO958">
        <f>IFERROR(VLOOKUP(Tabela4[[#This Row],[Designação]],BW:BX,2,0),0)</f>
        <v>0</v>
      </c>
      <c r="AP958" t="str">
        <f>IF(Tabela4[[#This Row],[Designação]]=AQ958,"SIM","NÃO")</f>
        <v>SIM</v>
      </c>
      <c r="AQ958" s="38">
        <v>1026019</v>
      </c>
      <c r="AR958">
        <v>183</v>
      </c>
      <c r="AS958">
        <v>166</v>
      </c>
      <c r="AT958">
        <v>165</v>
      </c>
      <c r="AU958">
        <v>140</v>
      </c>
      <c r="AV958">
        <v>75</v>
      </c>
      <c r="BD958">
        <v>729</v>
      </c>
      <c r="BF958" t="str">
        <f t="shared" si="480"/>
        <v>sim</v>
      </c>
      <c r="BG958" s="38">
        <v>1026019</v>
      </c>
      <c r="BH958">
        <v>6</v>
      </c>
      <c r="BI958">
        <v>5</v>
      </c>
      <c r="BJ958">
        <v>5</v>
      </c>
      <c r="BK958">
        <v>4</v>
      </c>
      <c r="BL958">
        <v>2</v>
      </c>
      <c r="BT958">
        <v>22</v>
      </c>
    </row>
    <row r="959" spans="2:72" x14ac:dyDescent="0.25">
      <c r="B959" s="22">
        <v>10</v>
      </c>
      <c r="C959" s="23">
        <v>1026020</v>
      </c>
      <c r="D959" s="24" t="s">
        <v>991</v>
      </c>
      <c r="E959" s="25">
        <f t="shared" si="436"/>
        <v>112</v>
      </c>
      <c r="F959" s="25">
        <f>Tabela4[[#This Row],[1º ano  LP]]</f>
        <v>112</v>
      </c>
      <c r="G959" s="27">
        <f t="shared" si="437"/>
        <v>6</v>
      </c>
      <c r="H959" s="27">
        <f>Tabela4[[#This Row],[1º ano - APLICADOR LP]]</f>
        <v>6</v>
      </c>
      <c r="I959" s="25">
        <f t="shared" si="438"/>
        <v>109</v>
      </c>
      <c r="J959" s="25">
        <f t="shared" si="439"/>
        <v>109</v>
      </c>
      <c r="K959" s="27">
        <f t="shared" si="440"/>
        <v>6</v>
      </c>
      <c r="L959" s="27">
        <f t="shared" si="441"/>
        <v>6</v>
      </c>
      <c r="M959" s="25">
        <f t="shared" si="442"/>
        <v>74</v>
      </c>
      <c r="N959" s="25">
        <f t="shared" si="443"/>
        <v>74</v>
      </c>
      <c r="O959" s="27">
        <f t="shared" si="444"/>
        <v>4</v>
      </c>
      <c r="P959" s="27">
        <f t="shared" si="445"/>
        <v>4</v>
      </c>
      <c r="Q959" s="25">
        <f t="shared" si="446"/>
        <v>0</v>
      </c>
      <c r="R959" s="25">
        <f t="shared" si="447"/>
        <v>0</v>
      </c>
      <c r="S959" s="25">
        <f t="shared" si="448"/>
        <v>0</v>
      </c>
      <c r="T959" s="25">
        <f t="shared" si="449"/>
        <v>0</v>
      </c>
      <c r="U959" s="25">
        <f t="shared" si="450"/>
        <v>0</v>
      </c>
      <c r="V959" s="25">
        <f t="shared" si="451"/>
        <v>0</v>
      </c>
      <c r="W959" s="25">
        <f t="shared" si="452"/>
        <v>0</v>
      </c>
      <c r="X959" s="25">
        <f t="shared" si="453"/>
        <v>0</v>
      </c>
      <c r="Y959" s="25">
        <f t="shared" si="454"/>
        <v>0</v>
      </c>
      <c r="Z959" s="25">
        <f t="shared" si="455"/>
        <v>0</v>
      </c>
      <c r="AA959" s="25">
        <f t="shared" si="456"/>
        <v>0</v>
      </c>
      <c r="AB959" s="25">
        <f t="shared" si="457"/>
        <v>0</v>
      </c>
      <c r="AC959" s="25">
        <f t="shared" si="458"/>
        <v>0</v>
      </c>
      <c r="AD959" s="25">
        <f t="shared" si="459"/>
        <v>0</v>
      </c>
      <c r="AE959" s="25">
        <f t="shared" si="460"/>
        <v>0</v>
      </c>
      <c r="AF959" s="27">
        <f t="shared" si="461"/>
        <v>0</v>
      </c>
      <c r="AG959" s="27">
        <f t="shared" si="462"/>
        <v>0</v>
      </c>
      <c r="AH959" s="27">
        <f t="shared" si="463"/>
        <v>0</v>
      </c>
      <c r="AI959" s="27">
        <f t="shared" si="464"/>
        <v>0</v>
      </c>
      <c r="AJ959" s="27">
        <f t="shared" si="465"/>
        <v>0</v>
      </c>
      <c r="AK959" s="26">
        <f>SUM(Tabela4[[#This Row],[1º ano  LP]:[Questionário Contextual Estudante]])</f>
        <v>622</v>
      </c>
      <c r="AM959">
        <f>IFERROR(IF(VLOOKUP(Tabela4[[#This Row],[Designação]],BW:BX,2,0)="SIM",SUM(AR959:AU959)+(4*(SUM(BH959:BK959))),0),0)</f>
        <v>0</v>
      </c>
      <c r="AN959">
        <f>IFERROR(IF(VLOOKUP(Tabela4[[#This Row],[Designação]],BW:BX,2,0)="SIM",SUM(AV959:BC959)+(4*(SUM(BL959:BS959))),0),0)</f>
        <v>0</v>
      </c>
      <c r="AO959">
        <f>IFERROR(VLOOKUP(Tabela4[[#This Row],[Designação]],BW:BX,2,0),0)</f>
        <v>0</v>
      </c>
      <c r="AP959" t="str">
        <f>IF(Tabela4[[#This Row],[Designação]]=AQ959,"SIM","NÃO")</f>
        <v>SIM</v>
      </c>
      <c r="AQ959" s="38">
        <v>1026020</v>
      </c>
      <c r="AR959">
        <v>100</v>
      </c>
      <c r="AS959">
        <v>97</v>
      </c>
      <c r="AT959">
        <v>66</v>
      </c>
      <c r="BD959">
        <v>263</v>
      </c>
      <c r="BF959" t="str">
        <f t="shared" si="480"/>
        <v>sim</v>
      </c>
      <c r="BG959" s="38">
        <v>1026020</v>
      </c>
      <c r="BH959">
        <v>3</v>
      </c>
      <c r="BI959">
        <v>3</v>
      </c>
      <c r="BJ959">
        <v>2</v>
      </c>
      <c r="BT959">
        <v>8</v>
      </c>
    </row>
    <row r="960" spans="2:72" x14ac:dyDescent="0.25">
      <c r="B960" s="22">
        <v>10</v>
      </c>
      <c r="C960" s="23">
        <v>1026021</v>
      </c>
      <c r="D960" s="24" t="s">
        <v>992</v>
      </c>
      <c r="E960" s="25">
        <f t="shared" si="436"/>
        <v>0</v>
      </c>
      <c r="F960" s="25">
        <f>Tabela4[[#This Row],[1º ano  LP]]</f>
        <v>0</v>
      </c>
      <c r="G960" s="27">
        <f t="shared" si="437"/>
        <v>0</v>
      </c>
      <c r="H960" s="27">
        <f>Tabela4[[#This Row],[1º ano - APLICADOR LP]]</f>
        <v>0</v>
      </c>
      <c r="I960" s="25">
        <f t="shared" si="438"/>
        <v>0</v>
      </c>
      <c r="J960" s="25">
        <f t="shared" si="439"/>
        <v>0</v>
      </c>
      <c r="K960" s="27">
        <f t="shared" si="440"/>
        <v>0</v>
      </c>
      <c r="L960" s="27">
        <f t="shared" si="441"/>
        <v>0</v>
      </c>
      <c r="M960" s="25">
        <f t="shared" si="442"/>
        <v>0</v>
      </c>
      <c r="N960" s="25">
        <f t="shared" si="443"/>
        <v>0</v>
      </c>
      <c r="O960" s="27">
        <f t="shared" si="444"/>
        <v>0</v>
      </c>
      <c r="P960" s="27">
        <f t="shared" si="445"/>
        <v>0</v>
      </c>
      <c r="Q960" s="25">
        <f t="shared" si="446"/>
        <v>0</v>
      </c>
      <c r="R960" s="25">
        <f t="shared" si="447"/>
        <v>0</v>
      </c>
      <c r="S960" s="25">
        <f t="shared" si="448"/>
        <v>0</v>
      </c>
      <c r="T960" s="25">
        <f t="shared" si="449"/>
        <v>0</v>
      </c>
      <c r="U960" s="25">
        <f t="shared" si="450"/>
        <v>101</v>
      </c>
      <c r="V960" s="25">
        <f t="shared" si="451"/>
        <v>101</v>
      </c>
      <c r="W960" s="25">
        <f t="shared" si="452"/>
        <v>184</v>
      </c>
      <c r="X960" s="25">
        <f t="shared" si="453"/>
        <v>184</v>
      </c>
      <c r="Y960" s="25">
        <f t="shared" si="454"/>
        <v>224</v>
      </c>
      <c r="Z960" s="25">
        <f t="shared" si="455"/>
        <v>224</v>
      </c>
      <c r="AA960" s="25">
        <f t="shared" si="456"/>
        <v>169</v>
      </c>
      <c r="AB960" s="25">
        <f t="shared" si="457"/>
        <v>169</v>
      </c>
      <c r="AC960" s="25">
        <f t="shared" si="458"/>
        <v>0</v>
      </c>
      <c r="AD960" s="25">
        <f t="shared" si="459"/>
        <v>0</v>
      </c>
      <c r="AE960" s="25">
        <f t="shared" si="460"/>
        <v>58</v>
      </c>
      <c r="AF960" s="27">
        <f t="shared" si="461"/>
        <v>58</v>
      </c>
      <c r="AG960" s="27">
        <f t="shared" si="462"/>
        <v>0</v>
      </c>
      <c r="AH960" s="27">
        <f t="shared" si="463"/>
        <v>0</v>
      </c>
      <c r="AI960" s="27">
        <f t="shared" si="464"/>
        <v>0</v>
      </c>
      <c r="AJ960" s="27">
        <f t="shared" si="465"/>
        <v>0</v>
      </c>
      <c r="AK960" s="26">
        <f>SUM(Tabela4[[#This Row],[1º ano  LP]:[Questionário Contextual Estudante]])</f>
        <v>1472</v>
      </c>
      <c r="AM960">
        <f>IFERROR(IF(VLOOKUP(Tabela4[[#This Row],[Designação]],BW:BX,2,0)="SIM",SUM(AR960:AU960)+(4*(SUM(BH960:BK960))),0),0)</f>
        <v>0</v>
      </c>
      <c r="AN960">
        <f>IFERROR(IF(VLOOKUP(Tabela4[[#This Row],[Designação]],BW:BX,2,0)="SIM",SUM(AV960:BC960)+(4*(SUM(BL960:BS960))),0),0)</f>
        <v>0</v>
      </c>
      <c r="AO960">
        <f>IFERROR(VLOOKUP(Tabela4[[#This Row],[Designação]],BW:BX,2,0),0)</f>
        <v>0</v>
      </c>
      <c r="AP960" t="str">
        <f>IF(Tabela4[[#This Row],[Designação]]=AQ960,"SIM","NÃO")</f>
        <v>SIM</v>
      </c>
      <c r="AQ960" s="38">
        <v>1026021</v>
      </c>
      <c r="AW960">
        <v>93</v>
      </c>
      <c r="AX960">
        <v>168</v>
      </c>
      <c r="AY960">
        <v>204</v>
      </c>
      <c r="AZ960">
        <v>153</v>
      </c>
      <c r="BB960">
        <v>50</v>
      </c>
      <c r="BD960">
        <v>668</v>
      </c>
      <c r="BF960" t="str">
        <f t="shared" si="480"/>
        <v>sim</v>
      </c>
      <c r="BG960" s="38">
        <v>1026021</v>
      </c>
      <c r="BM960">
        <v>2</v>
      </c>
      <c r="BN960">
        <v>4</v>
      </c>
      <c r="BO960">
        <v>5</v>
      </c>
      <c r="BP960">
        <v>4</v>
      </c>
      <c r="BR960">
        <v>2</v>
      </c>
      <c r="BT960">
        <v>17</v>
      </c>
    </row>
    <row r="961" spans="2:72" x14ac:dyDescent="0.25">
      <c r="B961" s="22">
        <v>10</v>
      </c>
      <c r="C961" s="23">
        <v>1026024</v>
      </c>
      <c r="D961" s="24" t="s">
        <v>993</v>
      </c>
      <c r="E961" s="25">
        <f t="shared" si="436"/>
        <v>0</v>
      </c>
      <c r="F961" s="25">
        <f>Tabela4[[#This Row],[1º ano  LP]]</f>
        <v>0</v>
      </c>
      <c r="G961" s="27">
        <f t="shared" si="437"/>
        <v>0</v>
      </c>
      <c r="H961" s="27">
        <f>Tabela4[[#This Row],[1º ano - APLICADOR LP]]</f>
        <v>0</v>
      </c>
      <c r="I961" s="25">
        <f t="shared" si="438"/>
        <v>0</v>
      </c>
      <c r="J961" s="25">
        <f t="shared" si="439"/>
        <v>0</v>
      </c>
      <c r="K961" s="27">
        <f t="shared" si="440"/>
        <v>0</v>
      </c>
      <c r="L961" s="27">
        <f t="shared" si="441"/>
        <v>0</v>
      </c>
      <c r="M961" s="25">
        <f t="shared" si="442"/>
        <v>0</v>
      </c>
      <c r="N961" s="25">
        <f t="shared" si="443"/>
        <v>0</v>
      </c>
      <c r="O961" s="27">
        <f t="shared" si="444"/>
        <v>0</v>
      </c>
      <c r="P961" s="27">
        <f t="shared" si="445"/>
        <v>0</v>
      </c>
      <c r="Q961" s="25">
        <f t="shared" si="446"/>
        <v>0</v>
      </c>
      <c r="R961" s="25">
        <f t="shared" si="447"/>
        <v>0</v>
      </c>
      <c r="S961" s="25">
        <f t="shared" si="448"/>
        <v>0</v>
      </c>
      <c r="T961" s="25">
        <f t="shared" si="449"/>
        <v>0</v>
      </c>
      <c r="U961" s="25">
        <f t="shared" si="450"/>
        <v>256</v>
      </c>
      <c r="V961" s="25">
        <f t="shared" si="451"/>
        <v>256</v>
      </c>
      <c r="W961" s="25">
        <f t="shared" si="452"/>
        <v>291</v>
      </c>
      <c r="X961" s="25">
        <f t="shared" si="453"/>
        <v>291</v>
      </c>
      <c r="Y961" s="25">
        <f t="shared" si="454"/>
        <v>175</v>
      </c>
      <c r="Z961" s="25">
        <f t="shared" si="455"/>
        <v>175</v>
      </c>
      <c r="AA961" s="25">
        <f t="shared" si="456"/>
        <v>191</v>
      </c>
      <c r="AB961" s="25">
        <f t="shared" si="457"/>
        <v>191</v>
      </c>
      <c r="AC961" s="25">
        <f t="shared" si="458"/>
        <v>35</v>
      </c>
      <c r="AD961" s="25">
        <f t="shared" si="459"/>
        <v>35</v>
      </c>
      <c r="AE961" s="25">
        <f t="shared" si="460"/>
        <v>36</v>
      </c>
      <c r="AF961" s="27">
        <f t="shared" si="461"/>
        <v>36</v>
      </c>
      <c r="AG961" s="27">
        <f t="shared" si="462"/>
        <v>0</v>
      </c>
      <c r="AH961" s="27">
        <f t="shared" si="463"/>
        <v>0</v>
      </c>
      <c r="AI961" s="27">
        <f t="shared" si="464"/>
        <v>0</v>
      </c>
      <c r="AJ961" s="27">
        <f t="shared" si="465"/>
        <v>984</v>
      </c>
      <c r="AK961" s="26">
        <f>SUM(Tabela4[[#This Row],[1º ano  LP]:[Questionário Contextual Estudante]])</f>
        <v>2952</v>
      </c>
      <c r="AM961">
        <f>IFERROR(IF(VLOOKUP(Tabela4[[#This Row],[Designação]],BW:BX,2,0)="SIM",SUM(AR961:AU961)+(4*(SUM(BH961:BK961))),0),0)</f>
        <v>0</v>
      </c>
      <c r="AN961">
        <f>IFERROR(IF(VLOOKUP(Tabela4[[#This Row],[Designação]],BW:BX,2,0)="SIM",SUM(AV961:BC961)+(4*(SUM(BL961:BS961))),0),0)</f>
        <v>984</v>
      </c>
      <c r="AO961" t="str">
        <f>IFERROR(VLOOKUP(Tabela4[[#This Row],[Designação]],BW:BX,2,0),0)</f>
        <v>SIM</v>
      </c>
      <c r="AP961" t="str">
        <f>IF(Tabela4[[#This Row],[Designação]]=AQ961,"SIM","NÃO")</f>
        <v>SIM</v>
      </c>
      <c r="AQ961" s="38">
        <v>1026024</v>
      </c>
      <c r="AW961">
        <v>232</v>
      </c>
      <c r="AX961">
        <v>267</v>
      </c>
      <c r="AY961">
        <v>159</v>
      </c>
      <c r="AZ961">
        <v>175</v>
      </c>
      <c r="BA961">
        <v>31</v>
      </c>
      <c r="BB961">
        <v>32</v>
      </c>
      <c r="BD961">
        <v>896</v>
      </c>
      <c r="BF961" t="str">
        <f t="shared" si="480"/>
        <v>sim</v>
      </c>
      <c r="BG961" s="38">
        <v>1026024</v>
      </c>
      <c r="BM961">
        <v>6</v>
      </c>
      <c r="BN961">
        <v>6</v>
      </c>
      <c r="BO961">
        <v>4</v>
      </c>
      <c r="BP961">
        <v>4</v>
      </c>
      <c r="BQ961">
        <v>1</v>
      </c>
      <c r="BR961">
        <v>1</v>
      </c>
      <c r="BT961">
        <v>22</v>
      </c>
    </row>
    <row r="962" spans="2:72" x14ac:dyDescent="0.25">
      <c r="B962" s="22">
        <v>10</v>
      </c>
      <c r="C962" s="23">
        <v>1026025</v>
      </c>
      <c r="D962" s="24" t="s">
        <v>994</v>
      </c>
      <c r="E962" s="25">
        <f t="shared" si="436"/>
        <v>134</v>
      </c>
      <c r="F962" s="25">
        <f>Tabela4[[#This Row],[1º ano  LP]]</f>
        <v>134</v>
      </c>
      <c r="G962" s="27">
        <f t="shared" si="437"/>
        <v>8</v>
      </c>
      <c r="H962" s="27">
        <f>Tabela4[[#This Row],[1º ano - APLICADOR LP]]</f>
        <v>8</v>
      </c>
      <c r="I962" s="25">
        <f t="shared" si="438"/>
        <v>200</v>
      </c>
      <c r="J962" s="25">
        <f t="shared" si="439"/>
        <v>200</v>
      </c>
      <c r="K962" s="27">
        <f t="shared" si="440"/>
        <v>12</v>
      </c>
      <c r="L962" s="27">
        <f t="shared" si="441"/>
        <v>12</v>
      </c>
      <c r="M962" s="25">
        <f t="shared" si="442"/>
        <v>144</v>
      </c>
      <c r="N962" s="25">
        <f t="shared" si="443"/>
        <v>144</v>
      </c>
      <c r="O962" s="27">
        <f t="shared" si="444"/>
        <v>8</v>
      </c>
      <c r="P962" s="27">
        <f t="shared" si="445"/>
        <v>8</v>
      </c>
      <c r="Q962" s="25">
        <f t="shared" si="446"/>
        <v>232</v>
      </c>
      <c r="R962" s="25">
        <f t="shared" si="447"/>
        <v>232</v>
      </c>
      <c r="S962" s="25">
        <f t="shared" si="448"/>
        <v>244</v>
      </c>
      <c r="T962" s="25">
        <f t="shared" si="449"/>
        <v>244</v>
      </c>
      <c r="U962" s="25">
        <f t="shared" si="450"/>
        <v>0</v>
      </c>
      <c r="V962" s="25">
        <f t="shared" si="451"/>
        <v>0</v>
      </c>
      <c r="W962" s="25">
        <f t="shared" si="452"/>
        <v>0</v>
      </c>
      <c r="X962" s="25">
        <f t="shared" si="453"/>
        <v>0</v>
      </c>
      <c r="Y962" s="25">
        <f t="shared" si="454"/>
        <v>0</v>
      </c>
      <c r="Z962" s="25">
        <f t="shared" si="455"/>
        <v>0</v>
      </c>
      <c r="AA962" s="25">
        <f t="shared" si="456"/>
        <v>0</v>
      </c>
      <c r="AB962" s="25">
        <f t="shared" si="457"/>
        <v>0</v>
      </c>
      <c r="AC962" s="25">
        <f t="shared" si="458"/>
        <v>0</v>
      </c>
      <c r="AD962" s="25">
        <f t="shared" si="459"/>
        <v>0</v>
      </c>
      <c r="AE962" s="25">
        <f t="shared" si="460"/>
        <v>0</v>
      </c>
      <c r="AF962" s="27">
        <f t="shared" si="461"/>
        <v>0</v>
      </c>
      <c r="AG962" s="27">
        <f t="shared" si="462"/>
        <v>0</v>
      </c>
      <c r="AH962" s="27">
        <f t="shared" si="463"/>
        <v>0</v>
      </c>
      <c r="AI962" s="27">
        <f t="shared" si="464"/>
        <v>710</v>
      </c>
      <c r="AJ962" s="27">
        <f t="shared" si="465"/>
        <v>244</v>
      </c>
      <c r="AK962" s="26">
        <f>SUM(Tabela4[[#This Row],[1º ano  LP]:[Questionário Contextual Estudante]])</f>
        <v>2918</v>
      </c>
      <c r="AM962">
        <f>IFERROR(IF(VLOOKUP(Tabela4[[#This Row],[Designação]],BW:BX,2,0)="SIM",SUM(AR962:AU962)+(4*(SUM(BH962:BK962))),0),0)</f>
        <v>710</v>
      </c>
      <c r="AN962">
        <f>IFERROR(IF(VLOOKUP(Tabela4[[#This Row],[Designação]],BW:BX,2,0)="SIM",SUM(AV962:BC962)+(4*(SUM(BL962:BS962))),0),0)</f>
        <v>244</v>
      </c>
      <c r="AO962" t="str">
        <f>IFERROR(VLOOKUP(Tabela4[[#This Row],[Designação]],BW:BX,2,0),0)</f>
        <v>SIM</v>
      </c>
      <c r="AP962" t="str">
        <f>IF(Tabela4[[#This Row],[Designação]]=AQ962,"SIM","NÃO")</f>
        <v>SIM</v>
      </c>
      <c r="AQ962" s="38">
        <v>1026025</v>
      </c>
      <c r="AR962">
        <v>118</v>
      </c>
      <c r="AS962">
        <v>176</v>
      </c>
      <c r="AT962">
        <v>128</v>
      </c>
      <c r="AU962">
        <v>208</v>
      </c>
      <c r="AV962">
        <v>220</v>
      </c>
      <c r="BD962">
        <v>850</v>
      </c>
      <c r="BF962" t="str">
        <f t="shared" si="480"/>
        <v>sim</v>
      </c>
      <c r="BG962" s="38">
        <v>1026025</v>
      </c>
      <c r="BH962">
        <v>4</v>
      </c>
      <c r="BI962">
        <v>6</v>
      </c>
      <c r="BJ962">
        <v>4</v>
      </c>
      <c r="BK962">
        <v>6</v>
      </c>
      <c r="BL962">
        <v>6</v>
      </c>
      <c r="BT962">
        <v>26</v>
      </c>
    </row>
    <row r="963" spans="2:72" x14ac:dyDescent="0.25">
      <c r="B963" s="22">
        <v>10</v>
      </c>
      <c r="C963" s="23">
        <v>1026026</v>
      </c>
      <c r="D963" s="24" t="s">
        <v>995</v>
      </c>
      <c r="E963" s="25">
        <f t="shared" si="436"/>
        <v>0</v>
      </c>
      <c r="F963" s="25">
        <f>Tabela4[[#This Row],[1º ano  LP]]</f>
        <v>0</v>
      </c>
      <c r="G963" s="27">
        <f t="shared" si="437"/>
        <v>0</v>
      </c>
      <c r="H963" s="27">
        <f>Tabela4[[#This Row],[1º ano - APLICADOR LP]]</f>
        <v>0</v>
      </c>
      <c r="I963" s="25">
        <f t="shared" si="438"/>
        <v>0</v>
      </c>
      <c r="J963" s="25">
        <f t="shared" si="439"/>
        <v>0</v>
      </c>
      <c r="K963" s="27">
        <f t="shared" si="440"/>
        <v>0</v>
      </c>
      <c r="L963" s="27">
        <f t="shared" si="441"/>
        <v>0</v>
      </c>
      <c r="M963" s="25">
        <f t="shared" si="442"/>
        <v>0</v>
      </c>
      <c r="N963" s="25">
        <f t="shared" si="443"/>
        <v>0</v>
      </c>
      <c r="O963" s="27">
        <f t="shared" si="444"/>
        <v>0</v>
      </c>
      <c r="P963" s="27">
        <f t="shared" si="445"/>
        <v>0</v>
      </c>
      <c r="Q963" s="25">
        <f t="shared" si="446"/>
        <v>0</v>
      </c>
      <c r="R963" s="25">
        <f t="shared" si="447"/>
        <v>0</v>
      </c>
      <c r="S963" s="25">
        <f t="shared" si="448"/>
        <v>0</v>
      </c>
      <c r="T963" s="25">
        <f t="shared" si="449"/>
        <v>0</v>
      </c>
      <c r="U963" s="25">
        <f t="shared" si="450"/>
        <v>116</v>
      </c>
      <c r="V963" s="25">
        <f t="shared" si="451"/>
        <v>116</v>
      </c>
      <c r="W963" s="25">
        <f t="shared" si="452"/>
        <v>120</v>
      </c>
      <c r="X963" s="25">
        <f t="shared" si="453"/>
        <v>120</v>
      </c>
      <c r="Y963" s="25">
        <f t="shared" si="454"/>
        <v>118</v>
      </c>
      <c r="Z963" s="25">
        <f t="shared" si="455"/>
        <v>118</v>
      </c>
      <c r="AA963" s="25">
        <f t="shared" si="456"/>
        <v>116</v>
      </c>
      <c r="AB963" s="25">
        <f t="shared" si="457"/>
        <v>116</v>
      </c>
      <c r="AC963" s="25">
        <f t="shared" si="458"/>
        <v>0</v>
      </c>
      <c r="AD963" s="25">
        <f t="shared" si="459"/>
        <v>0</v>
      </c>
      <c r="AE963" s="25">
        <f t="shared" si="460"/>
        <v>0</v>
      </c>
      <c r="AF963" s="27">
        <f t="shared" si="461"/>
        <v>0</v>
      </c>
      <c r="AG963" s="27">
        <f t="shared" si="462"/>
        <v>0</v>
      </c>
      <c r="AH963" s="27">
        <f t="shared" si="463"/>
        <v>0</v>
      </c>
      <c r="AI963" s="27">
        <f t="shared" si="464"/>
        <v>0</v>
      </c>
      <c r="AJ963" s="27">
        <f t="shared" si="465"/>
        <v>0</v>
      </c>
      <c r="AK963" s="26">
        <f>SUM(Tabela4[[#This Row],[1º ano  LP]:[Questionário Contextual Estudante]])</f>
        <v>940</v>
      </c>
      <c r="AM963">
        <f>IFERROR(IF(VLOOKUP(Tabela4[[#This Row],[Designação]],BW:BX,2,0)="SIM",SUM(AR963:AU963)+(4*(SUM(BH963:BK963))),0),0)</f>
        <v>0</v>
      </c>
      <c r="AN963">
        <f>IFERROR(IF(VLOOKUP(Tabela4[[#This Row],[Designação]],BW:BX,2,0)="SIM",SUM(AV963:BC963)+(4*(SUM(BL963:BS963))),0),0)</f>
        <v>0</v>
      </c>
      <c r="AO963">
        <f>IFERROR(VLOOKUP(Tabela4[[#This Row],[Designação]],BW:BX,2,0),0)</f>
        <v>0</v>
      </c>
      <c r="AP963" t="str">
        <f>IF(Tabela4[[#This Row],[Designação]]=AQ963,"SIM","NÃO")</f>
        <v>SIM</v>
      </c>
      <c r="AQ963" s="38">
        <v>1026026</v>
      </c>
      <c r="AW963">
        <v>104</v>
      </c>
      <c r="AX963">
        <v>108</v>
      </c>
      <c r="AY963">
        <v>106</v>
      </c>
      <c r="AZ963">
        <v>104</v>
      </c>
      <c r="BD963">
        <v>422</v>
      </c>
      <c r="BF963" t="str">
        <f t="shared" si="480"/>
        <v>sim</v>
      </c>
      <c r="BG963" s="38">
        <v>1026026</v>
      </c>
      <c r="BM963">
        <v>3</v>
      </c>
      <c r="BN963">
        <v>3</v>
      </c>
      <c r="BO963">
        <v>3</v>
      </c>
      <c r="BP963">
        <v>3</v>
      </c>
      <c r="BT963">
        <v>12</v>
      </c>
    </row>
    <row r="964" spans="2:72" x14ac:dyDescent="0.25">
      <c r="B964" s="22">
        <v>10</v>
      </c>
      <c r="C964" s="23">
        <v>1026028</v>
      </c>
      <c r="D964" s="24" t="s">
        <v>996</v>
      </c>
      <c r="E964" s="25">
        <f t="shared" si="436"/>
        <v>0</v>
      </c>
      <c r="F964" s="25">
        <f>Tabela4[[#This Row],[1º ano  LP]]</f>
        <v>0</v>
      </c>
      <c r="G964" s="27">
        <f t="shared" si="437"/>
        <v>0</v>
      </c>
      <c r="H964" s="27">
        <f>Tabela4[[#This Row],[1º ano - APLICADOR LP]]</f>
        <v>0</v>
      </c>
      <c r="I964" s="25">
        <f t="shared" si="438"/>
        <v>0</v>
      </c>
      <c r="J964" s="25">
        <f t="shared" si="439"/>
        <v>0</v>
      </c>
      <c r="K964" s="27">
        <f t="shared" si="440"/>
        <v>0</v>
      </c>
      <c r="L964" s="27">
        <f t="shared" si="441"/>
        <v>0</v>
      </c>
      <c r="M964" s="25">
        <f t="shared" si="442"/>
        <v>0</v>
      </c>
      <c r="N964" s="25">
        <f t="shared" si="443"/>
        <v>0</v>
      </c>
      <c r="O964" s="27">
        <f t="shared" si="444"/>
        <v>0</v>
      </c>
      <c r="P964" s="27">
        <f t="shared" si="445"/>
        <v>0</v>
      </c>
      <c r="Q964" s="25">
        <f t="shared" si="446"/>
        <v>0</v>
      </c>
      <c r="R964" s="25">
        <f t="shared" si="447"/>
        <v>0</v>
      </c>
      <c r="S964" s="25">
        <f t="shared" si="448"/>
        <v>0</v>
      </c>
      <c r="T964" s="25">
        <f t="shared" si="449"/>
        <v>0</v>
      </c>
      <c r="U964" s="25">
        <f t="shared" si="450"/>
        <v>0</v>
      </c>
      <c r="V964" s="25">
        <f t="shared" si="451"/>
        <v>0</v>
      </c>
      <c r="W964" s="25">
        <f t="shared" si="452"/>
        <v>127</v>
      </c>
      <c r="X964" s="25">
        <f t="shared" si="453"/>
        <v>127</v>
      </c>
      <c r="Y964" s="25">
        <f t="shared" si="454"/>
        <v>199</v>
      </c>
      <c r="Z964" s="25">
        <f t="shared" si="455"/>
        <v>199</v>
      </c>
      <c r="AA964" s="25">
        <f t="shared" si="456"/>
        <v>116</v>
      </c>
      <c r="AB964" s="25">
        <f t="shared" si="457"/>
        <v>116</v>
      </c>
      <c r="AC964" s="25">
        <f t="shared" si="458"/>
        <v>35</v>
      </c>
      <c r="AD964" s="25">
        <f t="shared" si="459"/>
        <v>35</v>
      </c>
      <c r="AE964" s="25">
        <f t="shared" si="460"/>
        <v>37</v>
      </c>
      <c r="AF964" s="27">
        <f t="shared" si="461"/>
        <v>37</v>
      </c>
      <c r="AG964" s="27">
        <f t="shared" si="462"/>
        <v>0</v>
      </c>
      <c r="AH964" s="27">
        <f t="shared" si="463"/>
        <v>0</v>
      </c>
      <c r="AI964" s="27">
        <f t="shared" si="464"/>
        <v>0</v>
      </c>
      <c r="AJ964" s="27">
        <f t="shared" si="465"/>
        <v>514</v>
      </c>
      <c r="AK964" s="26">
        <f>SUM(Tabela4[[#This Row],[1º ano  LP]:[Questionário Contextual Estudante]])</f>
        <v>1542</v>
      </c>
      <c r="AM964">
        <f>IFERROR(IF(VLOOKUP(Tabela4[[#This Row],[Designação]],BW:BX,2,0)="SIM",SUM(AR964:AU964)+(4*(SUM(BH964:BK964))),0),0)</f>
        <v>0</v>
      </c>
      <c r="AN964">
        <f>IFERROR(IF(VLOOKUP(Tabela4[[#This Row],[Designação]],BW:BX,2,0)="SIM",SUM(AV964:BC964)+(4*(SUM(BL964:BS964))),0),0)</f>
        <v>514</v>
      </c>
      <c r="AO964" t="str">
        <f>IFERROR(VLOOKUP(Tabela4[[#This Row],[Designação]],BW:BX,2,0),0)</f>
        <v>SIM</v>
      </c>
      <c r="AP964" t="str">
        <f>IF(Tabela4[[#This Row],[Designação]]=AQ964,"SIM","NÃO")</f>
        <v>SIM</v>
      </c>
      <c r="AQ964" s="38">
        <v>1026028</v>
      </c>
      <c r="AX964">
        <v>115</v>
      </c>
      <c r="AY964">
        <v>179</v>
      </c>
      <c r="AZ964">
        <v>104</v>
      </c>
      <c r="BA964">
        <v>31</v>
      </c>
      <c r="BB964">
        <v>33</v>
      </c>
      <c r="BD964">
        <v>462</v>
      </c>
      <c r="BF964" t="str">
        <f t="shared" si="480"/>
        <v>sim</v>
      </c>
      <c r="BG964" s="38">
        <v>1026028</v>
      </c>
      <c r="BN964">
        <v>3</v>
      </c>
      <c r="BO964">
        <v>5</v>
      </c>
      <c r="BP964">
        <v>3</v>
      </c>
      <c r="BQ964">
        <v>1</v>
      </c>
      <c r="BR964">
        <v>1</v>
      </c>
      <c r="BT964">
        <v>13</v>
      </c>
    </row>
    <row r="965" spans="2:72" x14ac:dyDescent="0.25">
      <c r="B965" s="22">
        <v>10</v>
      </c>
      <c r="C965" s="23">
        <v>1026029</v>
      </c>
      <c r="D965" s="24" t="s">
        <v>997</v>
      </c>
      <c r="E965" s="25">
        <f t="shared" si="436"/>
        <v>0</v>
      </c>
      <c r="F965" s="25">
        <f>Tabela4[[#This Row],[1º ano  LP]]</f>
        <v>0</v>
      </c>
      <c r="G965" s="27">
        <f t="shared" si="437"/>
        <v>0</v>
      </c>
      <c r="H965" s="27">
        <f>Tabela4[[#This Row],[1º ano - APLICADOR LP]]</f>
        <v>0</v>
      </c>
      <c r="I965" s="25">
        <f t="shared" si="438"/>
        <v>0</v>
      </c>
      <c r="J965" s="25">
        <f t="shared" si="439"/>
        <v>0</v>
      </c>
      <c r="K965" s="27">
        <f t="shared" si="440"/>
        <v>0</v>
      </c>
      <c r="L965" s="27">
        <f t="shared" si="441"/>
        <v>0</v>
      </c>
      <c r="M965" s="25">
        <f t="shared" si="442"/>
        <v>0</v>
      </c>
      <c r="N965" s="25">
        <f t="shared" si="443"/>
        <v>0</v>
      </c>
      <c r="O965" s="27">
        <f t="shared" si="444"/>
        <v>0</v>
      </c>
      <c r="P965" s="27">
        <f t="shared" si="445"/>
        <v>0</v>
      </c>
      <c r="Q965" s="25">
        <f t="shared" si="446"/>
        <v>0</v>
      </c>
      <c r="R965" s="25">
        <f t="shared" si="447"/>
        <v>0</v>
      </c>
      <c r="S965" s="25">
        <f t="shared" si="448"/>
        <v>0</v>
      </c>
      <c r="T965" s="25">
        <f t="shared" si="449"/>
        <v>0</v>
      </c>
      <c r="U965" s="25">
        <f t="shared" si="450"/>
        <v>258</v>
      </c>
      <c r="V965" s="25">
        <f t="shared" si="451"/>
        <v>258</v>
      </c>
      <c r="W965" s="25">
        <f t="shared" si="452"/>
        <v>225</v>
      </c>
      <c r="X965" s="25">
        <f t="shared" si="453"/>
        <v>225</v>
      </c>
      <c r="Y965" s="25">
        <f t="shared" si="454"/>
        <v>208</v>
      </c>
      <c r="Z965" s="25">
        <f t="shared" si="455"/>
        <v>208</v>
      </c>
      <c r="AA965" s="25">
        <f t="shared" si="456"/>
        <v>202</v>
      </c>
      <c r="AB965" s="25">
        <f t="shared" si="457"/>
        <v>202</v>
      </c>
      <c r="AC965" s="25">
        <f t="shared" si="458"/>
        <v>27</v>
      </c>
      <c r="AD965" s="25">
        <f t="shared" si="459"/>
        <v>27</v>
      </c>
      <c r="AE965" s="25">
        <f t="shared" si="460"/>
        <v>68</v>
      </c>
      <c r="AF965" s="27">
        <f t="shared" si="461"/>
        <v>68</v>
      </c>
      <c r="AG965" s="27">
        <f t="shared" si="462"/>
        <v>0</v>
      </c>
      <c r="AH965" s="27">
        <f t="shared" si="463"/>
        <v>0</v>
      </c>
      <c r="AI965" s="27">
        <f t="shared" si="464"/>
        <v>0</v>
      </c>
      <c r="AJ965" s="27">
        <f t="shared" si="465"/>
        <v>0</v>
      </c>
      <c r="AK965" s="26">
        <f>SUM(Tabela4[[#This Row],[1º ano  LP]:[Questionário Contextual Estudante]])</f>
        <v>1976</v>
      </c>
      <c r="AM965">
        <f>IFERROR(IF(VLOOKUP(Tabela4[[#This Row],[Designação]],BW:BX,2,0)="SIM",SUM(AR965:AU965)+(4*(SUM(BH965:BK965))),0),0)</f>
        <v>0</v>
      </c>
      <c r="AN965">
        <f>IFERROR(IF(VLOOKUP(Tabela4[[#This Row],[Designação]],BW:BX,2,0)="SIM",SUM(AV965:BC965)+(4*(SUM(BL965:BS965))),0),0)</f>
        <v>0</v>
      </c>
      <c r="AO965">
        <f>IFERROR(VLOOKUP(Tabela4[[#This Row],[Designação]],BW:BX,2,0),0)</f>
        <v>0</v>
      </c>
      <c r="AP965" t="str">
        <f>IF(Tabela4[[#This Row],[Designação]]=AQ965,"SIM","NÃO")</f>
        <v>SIM</v>
      </c>
      <c r="AQ965" s="38">
        <v>1026029</v>
      </c>
      <c r="AW965">
        <v>230</v>
      </c>
      <c r="AX965">
        <v>205</v>
      </c>
      <c r="AY965">
        <v>188</v>
      </c>
      <c r="AZ965">
        <v>182</v>
      </c>
      <c r="BA965">
        <v>23</v>
      </c>
      <c r="BB965">
        <v>60</v>
      </c>
      <c r="BD965">
        <v>888</v>
      </c>
      <c r="BF965" t="str">
        <f t="shared" si="480"/>
        <v>sim</v>
      </c>
      <c r="BG965" s="38">
        <v>1026029</v>
      </c>
      <c r="BM965">
        <v>7</v>
      </c>
      <c r="BN965">
        <v>5</v>
      </c>
      <c r="BO965">
        <v>5</v>
      </c>
      <c r="BP965">
        <v>5</v>
      </c>
      <c r="BQ965">
        <v>1</v>
      </c>
      <c r="BR965">
        <v>2</v>
      </c>
      <c r="BT965">
        <v>25</v>
      </c>
    </row>
    <row r="966" spans="2:72" x14ac:dyDescent="0.25">
      <c r="B966" s="22">
        <v>10</v>
      </c>
      <c r="C966" s="23">
        <v>1026030</v>
      </c>
      <c r="D966" s="24" t="s">
        <v>998</v>
      </c>
      <c r="E966" s="25">
        <f t="shared" si="436"/>
        <v>0</v>
      </c>
      <c r="F966" s="25">
        <f>Tabela4[[#This Row],[1º ano  LP]]</f>
        <v>0</v>
      </c>
      <c r="G966" s="27">
        <f t="shared" si="437"/>
        <v>0</v>
      </c>
      <c r="H966" s="27">
        <f>Tabela4[[#This Row],[1º ano - APLICADOR LP]]</f>
        <v>0</v>
      </c>
      <c r="I966" s="25">
        <f t="shared" si="438"/>
        <v>0</v>
      </c>
      <c r="J966" s="25">
        <f t="shared" si="439"/>
        <v>0</v>
      </c>
      <c r="K966" s="27">
        <f t="shared" si="440"/>
        <v>0</v>
      </c>
      <c r="L966" s="27">
        <f t="shared" si="441"/>
        <v>0</v>
      </c>
      <c r="M966" s="25">
        <f t="shared" si="442"/>
        <v>0</v>
      </c>
      <c r="N966" s="25">
        <f t="shared" si="443"/>
        <v>0</v>
      </c>
      <c r="O966" s="27">
        <f t="shared" si="444"/>
        <v>0</v>
      </c>
      <c r="P966" s="27">
        <f t="shared" si="445"/>
        <v>0</v>
      </c>
      <c r="Q966" s="25">
        <f t="shared" si="446"/>
        <v>0</v>
      </c>
      <c r="R966" s="25">
        <f t="shared" si="447"/>
        <v>0</v>
      </c>
      <c r="S966" s="25">
        <f t="shared" si="448"/>
        <v>0</v>
      </c>
      <c r="T966" s="25">
        <f t="shared" si="449"/>
        <v>0</v>
      </c>
      <c r="U966" s="25">
        <f t="shared" si="450"/>
        <v>122</v>
      </c>
      <c r="V966" s="25">
        <f t="shared" si="451"/>
        <v>122</v>
      </c>
      <c r="W966" s="25">
        <f t="shared" si="452"/>
        <v>118</v>
      </c>
      <c r="X966" s="25">
        <f t="shared" si="453"/>
        <v>118</v>
      </c>
      <c r="Y966" s="25">
        <f t="shared" si="454"/>
        <v>81</v>
      </c>
      <c r="Z966" s="25">
        <f t="shared" si="455"/>
        <v>81</v>
      </c>
      <c r="AA966" s="25">
        <f t="shared" si="456"/>
        <v>81</v>
      </c>
      <c r="AB966" s="25">
        <f t="shared" si="457"/>
        <v>81</v>
      </c>
      <c r="AC966" s="25">
        <f t="shared" si="458"/>
        <v>35</v>
      </c>
      <c r="AD966" s="25">
        <f t="shared" si="459"/>
        <v>35</v>
      </c>
      <c r="AE966" s="25">
        <f t="shared" si="460"/>
        <v>33</v>
      </c>
      <c r="AF966" s="27">
        <f t="shared" si="461"/>
        <v>33</v>
      </c>
      <c r="AG966" s="27">
        <f t="shared" si="462"/>
        <v>0</v>
      </c>
      <c r="AH966" s="27">
        <f t="shared" si="463"/>
        <v>0</v>
      </c>
      <c r="AI966" s="27">
        <f t="shared" si="464"/>
        <v>0</v>
      </c>
      <c r="AJ966" s="27">
        <f t="shared" si="465"/>
        <v>470</v>
      </c>
      <c r="AK966" s="26">
        <f>SUM(Tabela4[[#This Row],[1º ano  LP]:[Questionário Contextual Estudante]])</f>
        <v>1410</v>
      </c>
      <c r="AM966">
        <f>IFERROR(IF(VLOOKUP(Tabela4[[#This Row],[Designação]],BW:BX,2,0)="SIM",SUM(AR966:AU966)+(4*(SUM(BH966:BK966))),0),0)</f>
        <v>0</v>
      </c>
      <c r="AN966">
        <f>IFERROR(IF(VLOOKUP(Tabela4[[#This Row],[Designação]],BW:BX,2,0)="SIM",SUM(AV966:BC966)+(4*(SUM(BL966:BS966))),0),0)</f>
        <v>470</v>
      </c>
      <c r="AO966" t="str">
        <f>IFERROR(VLOOKUP(Tabela4[[#This Row],[Designação]],BW:BX,2,0),0)</f>
        <v>SIM</v>
      </c>
      <c r="AP966" t="str">
        <f>IF(Tabela4[[#This Row],[Designação]]=AQ966,"SIM","NÃO")</f>
        <v>SIM</v>
      </c>
      <c r="AQ966" s="38">
        <v>1026030</v>
      </c>
      <c r="AW966">
        <v>110</v>
      </c>
      <c r="AX966">
        <v>106</v>
      </c>
      <c r="AY966">
        <v>73</v>
      </c>
      <c r="AZ966">
        <v>73</v>
      </c>
      <c r="BA966">
        <v>31</v>
      </c>
      <c r="BB966">
        <v>29</v>
      </c>
      <c r="BD966">
        <v>422</v>
      </c>
      <c r="BF966" t="str">
        <f t="shared" si="480"/>
        <v>sim</v>
      </c>
      <c r="BG966" s="38">
        <v>1026030</v>
      </c>
      <c r="BM966">
        <v>3</v>
      </c>
      <c r="BN966">
        <v>3</v>
      </c>
      <c r="BO966">
        <v>2</v>
      </c>
      <c r="BP966">
        <v>2</v>
      </c>
      <c r="BQ966">
        <v>1</v>
      </c>
      <c r="BR966">
        <v>1</v>
      </c>
      <c r="BT966">
        <v>12</v>
      </c>
    </row>
    <row r="967" spans="2:72" x14ac:dyDescent="0.25">
      <c r="B967" s="22">
        <v>10</v>
      </c>
      <c r="C967" s="23">
        <v>1026201</v>
      </c>
      <c r="D967" s="24" t="s">
        <v>999</v>
      </c>
      <c r="E967" s="25">
        <f t="shared" si="436"/>
        <v>317</v>
      </c>
      <c r="F967" s="25">
        <f>Tabela4[[#This Row],[1º ano  LP]]</f>
        <v>317</v>
      </c>
      <c r="G967" s="27">
        <f t="shared" si="437"/>
        <v>20</v>
      </c>
      <c r="H967" s="27">
        <f>Tabela4[[#This Row],[1º ano - APLICADOR LP]]</f>
        <v>20</v>
      </c>
      <c r="I967" s="25">
        <f t="shared" si="438"/>
        <v>318</v>
      </c>
      <c r="J967" s="25">
        <f t="shared" si="439"/>
        <v>318</v>
      </c>
      <c r="K967" s="27">
        <f t="shared" si="440"/>
        <v>18</v>
      </c>
      <c r="L967" s="27">
        <f t="shared" si="441"/>
        <v>18</v>
      </c>
      <c r="M967" s="25">
        <f t="shared" si="442"/>
        <v>355</v>
      </c>
      <c r="N967" s="25">
        <f t="shared" si="443"/>
        <v>355</v>
      </c>
      <c r="O967" s="27">
        <f t="shared" si="444"/>
        <v>20</v>
      </c>
      <c r="P967" s="27">
        <f t="shared" si="445"/>
        <v>20</v>
      </c>
      <c r="Q967" s="25">
        <f t="shared" si="446"/>
        <v>269</v>
      </c>
      <c r="R967" s="25">
        <f t="shared" si="447"/>
        <v>269</v>
      </c>
      <c r="S967" s="25">
        <f t="shared" si="448"/>
        <v>262</v>
      </c>
      <c r="T967" s="25">
        <f t="shared" si="449"/>
        <v>262</v>
      </c>
      <c r="U967" s="25">
        <f t="shared" si="450"/>
        <v>63</v>
      </c>
      <c r="V967" s="25">
        <f t="shared" si="451"/>
        <v>63</v>
      </c>
      <c r="W967" s="25">
        <f t="shared" si="452"/>
        <v>0</v>
      </c>
      <c r="X967" s="25">
        <f t="shared" si="453"/>
        <v>0</v>
      </c>
      <c r="Y967" s="25">
        <f t="shared" si="454"/>
        <v>0</v>
      </c>
      <c r="Z967" s="25">
        <f t="shared" si="455"/>
        <v>0</v>
      </c>
      <c r="AA967" s="25">
        <f t="shared" si="456"/>
        <v>0</v>
      </c>
      <c r="AB967" s="25">
        <f t="shared" si="457"/>
        <v>0</v>
      </c>
      <c r="AC967" s="25">
        <f t="shared" si="458"/>
        <v>0</v>
      </c>
      <c r="AD967" s="25">
        <f t="shared" si="459"/>
        <v>0</v>
      </c>
      <c r="AE967" s="25">
        <f t="shared" si="460"/>
        <v>0</v>
      </c>
      <c r="AF967" s="27">
        <f t="shared" si="461"/>
        <v>0</v>
      </c>
      <c r="AG967" s="27">
        <f t="shared" si="462"/>
        <v>0</v>
      </c>
      <c r="AH967" s="27">
        <f t="shared" si="463"/>
        <v>0</v>
      </c>
      <c r="AI967" s="27">
        <f t="shared" si="464"/>
        <v>0</v>
      </c>
      <c r="AJ967" s="27">
        <f t="shared" si="465"/>
        <v>0</v>
      </c>
      <c r="AK967" s="26">
        <f>SUM(Tabela4[[#This Row],[1º ano  LP]:[Questionário Contextual Estudante]])</f>
        <v>3284</v>
      </c>
      <c r="AM967">
        <f>IFERROR(IF(VLOOKUP(Tabela4[[#This Row],[Designação]],BW:BX,2,0)="SIM",SUM(AR967:AU967)+(4*(SUM(BH967:BK967))),0),0)</f>
        <v>0</v>
      </c>
      <c r="AN967">
        <f>IFERROR(IF(VLOOKUP(Tabela4[[#This Row],[Designação]],BW:BX,2,0)="SIM",SUM(AV967:BC967)+(4*(SUM(BL967:BS967))),0),0)</f>
        <v>0</v>
      </c>
      <c r="AO967">
        <f>IFERROR(VLOOKUP(Tabela4[[#This Row],[Designação]],BW:BX,2,0),0)</f>
        <v>0</v>
      </c>
      <c r="AP967" t="str">
        <f>IF(Tabela4[[#This Row],[Designação]]=AQ967,"SIM","NÃO")</f>
        <v>SIM</v>
      </c>
      <c r="AQ967" s="38">
        <v>1026201</v>
      </c>
      <c r="AR967">
        <v>277</v>
      </c>
      <c r="AS967">
        <v>282</v>
      </c>
      <c r="AT967">
        <v>315</v>
      </c>
      <c r="AU967">
        <v>241</v>
      </c>
      <c r="AV967">
        <v>234</v>
      </c>
      <c r="AW967">
        <v>55</v>
      </c>
      <c r="BD967">
        <v>1404</v>
      </c>
      <c r="BF967" t="str">
        <f t="shared" si="480"/>
        <v>sim</v>
      </c>
      <c r="BG967" s="38">
        <v>1026201</v>
      </c>
      <c r="BH967">
        <v>10</v>
      </c>
      <c r="BI967">
        <v>9</v>
      </c>
      <c r="BJ967">
        <v>10</v>
      </c>
      <c r="BK967">
        <v>7</v>
      </c>
      <c r="BL967">
        <v>7</v>
      </c>
      <c r="BM967">
        <v>2</v>
      </c>
      <c r="BT967">
        <v>45</v>
      </c>
    </row>
    <row r="968" spans="2:72" x14ac:dyDescent="0.25">
      <c r="B968" s="22">
        <v>10</v>
      </c>
      <c r="C968" s="23">
        <v>1026202</v>
      </c>
      <c r="D968" s="24" t="s">
        <v>1000</v>
      </c>
      <c r="E968" s="25">
        <f t="shared" si="436"/>
        <v>271</v>
      </c>
      <c r="F968" s="25">
        <f>Tabela4[[#This Row],[1º ano  LP]]</f>
        <v>271</v>
      </c>
      <c r="G968" s="27">
        <f t="shared" si="437"/>
        <v>16</v>
      </c>
      <c r="H968" s="27">
        <f>Tabela4[[#This Row],[1º ano - APLICADOR LP]]</f>
        <v>16</v>
      </c>
      <c r="I968" s="25">
        <f t="shared" si="438"/>
        <v>289</v>
      </c>
      <c r="J968" s="25">
        <f t="shared" si="439"/>
        <v>289</v>
      </c>
      <c r="K968" s="27">
        <f t="shared" si="440"/>
        <v>16</v>
      </c>
      <c r="L968" s="27">
        <f t="shared" si="441"/>
        <v>16</v>
      </c>
      <c r="M968" s="25">
        <f t="shared" si="442"/>
        <v>360</v>
      </c>
      <c r="N968" s="25">
        <f t="shared" si="443"/>
        <v>360</v>
      </c>
      <c r="O968" s="27">
        <f t="shared" si="444"/>
        <v>20</v>
      </c>
      <c r="P968" s="27">
        <f t="shared" si="445"/>
        <v>20</v>
      </c>
      <c r="Q968" s="25">
        <f t="shared" si="446"/>
        <v>342</v>
      </c>
      <c r="R968" s="25">
        <f t="shared" si="447"/>
        <v>342</v>
      </c>
      <c r="S968" s="25">
        <f t="shared" si="448"/>
        <v>287</v>
      </c>
      <c r="T968" s="25">
        <f t="shared" si="449"/>
        <v>287</v>
      </c>
      <c r="U968" s="25">
        <f t="shared" si="450"/>
        <v>0</v>
      </c>
      <c r="V968" s="25">
        <f t="shared" si="451"/>
        <v>0</v>
      </c>
      <c r="W968" s="25">
        <f t="shared" si="452"/>
        <v>0</v>
      </c>
      <c r="X968" s="25">
        <f t="shared" si="453"/>
        <v>0</v>
      </c>
      <c r="Y968" s="25">
        <f t="shared" si="454"/>
        <v>0</v>
      </c>
      <c r="Z968" s="25">
        <f t="shared" si="455"/>
        <v>0</v>
      </c>
      <c r="AA968" s="25">
        <f t="shared" si="456"/>
        <v>0</v>
      </c>
      <c r="AB968" s="25">
        <f t="shared" si="457"/>
        <v>0</v>
      </c>
      <c r="AC968" s="25">
        <f t="shared" si="458"/>
        <v>0</v>
      </c>
      <c r="AD968" s="25">
        <f t="shared" si="459"/>
        <v>0</v>
      </c>
      <c r="AE968" s="25">
        <f t="shared" si="460"/>
        <v>0</v>
      </c>
      <c r="AF968" s="27">
        <f t="shared" si="461"/>
        <v>0</v>
      </c>
      <c r="AG968" s="27">
        <f t="shared" si="462"/>
        <v>0</v>
      </c>
      <c r="AH968" s="27">
        <f t="shared" si="463"/>
        <v>0</v>
      </c>
      <c r="AI968" s="27">
        <f t="shared" si="464"/>
        <v>0</v>
      </c>
      <c r="AJ968" s="27">
        <f t="shared" si="465"/>
        <v>0</v>
      </c>
      <c r="AK968" s="26">
        <f>SUM(Tabela4[[#This Row],[1º ano  LP]:[Questionário Contextual Estudante]])</f>
        <v>3202</v>
      </c>
      <c r="AM968">
        <f>IFERROR(IF(VLOOKUP(Tabela4[[#This Row],[Designação]],BW:BX,2,0)="SIM",SUM(AR968:AU968)+(4*(SUM(BH968:BK968))),0),0)</f>
        <v>0</v>
      </c>
      <c r="AN968">
        <f>IFERROR(IF(VLOOKUP(Tabela4[[#This Row],[Designação]],BW:BX,2,0)="SIM",SUM(AV968:BC968)+(4*(SUM(BL968:BS968))),0),0)</f>
        <v>0</v>
      </c>
      <c r="AO968">
        <f>IFERROR(VLOOKUP(Tabela4[[#This Row],[Designação]],BW:BX,2,0),0)</f>
        <v>0</v>
      </c>
      <c r="AP968" t="str">
        <f>IF(Tabela4[[#This Row],[Designação]]=AQ968,"SIM","NÃO")</f>
        <v>SIM</v>
      </c>
      <c r="AQ968" s="38">
        <v>1026202</v>
      </c>
      <c r="AR968">
        <v>239</v>
      </c>
      <c r="AS968">
        <v>257</v>
      </c>
      <c r="AT968">
        <v>320</v>
      </c>
      <c r="AU968">
        <v>306</v>
      </c>
      <c r="AV968">
        <v>259</v>
      </c>
      <c r="BD968">
        <v>1381</v>
      </c>
      <c r="BF968" t="str">
        <f t="shared" si="480"/>
        <v>sim</v>
      </c>
      <c r="BG968" s="38">
        <v>1026202</v>
      </c>
      <c r="BH968">
        <v>8</v>
      </c>
      <c r="BI968">
        <v>8</v>
      </c>
      <c r="BJ968">
        <v>10</v>
      </c>
      <c r="BK968">
        <v>9</v>
      </c>
      <c r="BL968">
        <v>7</v>
      </c>
      <c r="BT968">
        <v>42</v>
      </c>
    </row>
    <row r="969" spans="2:72" x14ac:dyDescent="0.25">
      <c r="B969" s="22">
        <v>11</v>
      </c>
      <c r="C969" s="23">
        <v>1120001</v>
      </c>
      <c r="D969" s="24" t="s">
        <v>1001</v>
      </c>
      <c r="E969" s="25">
        <f t="shared" ref="E969:E1000" si="481">AR969+(4*BH969)</f>
        <v>0</v>
      </c>
      <c r="F969" s="25">
        <f>Tabela4[[#This Row],[1º ano  LP]]</f>
        <v>0</v>
      </c>
      <c r="G969" s="27">
        <f t="shared" ref="G969:G1000" si="482">BH969*2</f>
        <v>0</v>
      </c>
      <c r="H969" s="27">
        <f>Tabela4[[#This Row],[1º ano - APLICADOR LP]]</f>
        <v>0</v>
      </c>
      <c r="I969" s="25">
        <f t="shared" ref="I969:I1000" si="483">AS969+(4*BI969)</f>
        <v>0</v>
      </c>
      <c r="J969" s="25">
        <f t="shared" si="439"/>
        <v>0</v>
      </c>
      <c r="K969" s="27">
        <f t="shared" ref="K969:K1000" si="484">BI969*2</f>
        <v>0</v>
      </c>
      <c r="L969" s="27">
        <f t="shared" si="441"/>
        <v>0</v>
      </c>
      <c r="M969" s="25">
        <f t="shared" ref="M969:M1000" si="485">AT969+(4*BJ969)</f>
        <v>30</v>
      </c>
      <c r="N969" s="25">
        <f t="shared" si="443"/>
        <v>30</v>
      </c>
      <c r="O969" s="27">
        <f t="shared" ref="O969:O1000" si="486">BJ969*2</f>
        <v>2</v>
      </c>
      <c r="P969" s="27">
        <f t="shared" si="445"/>
        <v>2</v>
      </c>
      <c r="Q969" s="25">
        <f t="shared" ref="Q969:Q1000" si="487">AU969+(4*BK969)</f>
        <v>34</v>
      </c>
      <c r="R969" s="25">
        <f t="shared" si="447"/>
        <v>34</v>
      </c>
      <c r="S969" s="25">
        <f t="shared" ref="S969:S1000" si="488">AV969+(4*BL969)</f>
        <v>30</v>
      </c>
      <c r="T969" s="25">
        <f t="shared" si="449"/>
        <v>30</v>
      </c>
      <c r="U969" s="25">
        <f t="shared" ref="U969:U1000" si="489">AW969+(4*BM969)</f>
        <v>71</v>
      </c>
      <c r="V969" s="25">
        <f t="shared" si="451"/>
        <v>71</v>
      </c>
      <c r="W969" s="25">
        <f t="shared" ref="W969:W1000" si="490">AX969+(4*BN969)</f>
        <v>121</v>
      </c>
      <c r="X969" s="25">
        <f t="shared" si="453"/>
        <v>121</v>
      </c>
      <c r="Y969" s="25">
        <f t="shared" ref="Y969:Y1000" si="491">AY969+(4*BO969)</f>
        <v>82</v>
      </c>
      <c r="Z969" s="25">
        <f t="shared" si="455"/>
        <v>82</v>
      </c>
      <c r="AA969" s="25">
        <f t="shared" ref="AA969:AA1000" si="492">AZ969+(4*BP969)</f>
        <v>101</v>
      </c>
      <c r="AB969" s="25">
        <f t="shared" si="457"/>
        <v>101</v>
      </c>
      <c r="AC969" s="25">
        <f t="shared" ref="AC969:AC1000" si="493">BA969+(4*BQ969)</f>
        <v>0</v>
      </c>
      <c r="AD969" s="25">
        <f t="shared" si="459"/>
        <v>0</v>
      </c>
      <c r="AE969" s="25">
        <f t="shared" ref="AE969:AE1000" si="494">BB969+(4*BR969)</f>
        <v>0</v>
      </c>
      <c r="AF969" s="27">
        <f t="shared" si="461"/>
        <v>0</v>
      </c>
      <c r="AG969" s="27">
        <f t="shared" ref="AG969:AG1000" si="495">BC969+(4*BS969)</f>
        <v>0</v>
      </c>
      <c r="AH969" s="27">
        <f t="shared" si="463"/>
        <v>0</v>
      </c>
      <c r="AI969" s="27">
        <f t="shared" ref="AI969:AI1000" si="496">AM969</f>
        <v>0</v>
      </c>
      <c r="AJ969" s="27">
        <f t="shared" ref="AJ969:AJ1000" si="497">AN969</f>
        <v>0</v>
      </c>
      <c r="AK969" s="26">
        <f>SUM(Tabela4[[#This Row],[1º ano  LP]:[Questionário Contextual Estudante]])</f>
        <v>942</v>
      </c>
      <c r="AM969">
        <f>IFERROR(IF(VLOOKUP(Tabela4[[#This Row],[Designação]],BW:BX,2,0)="SIM",SUM(AR969:AU969)+(4*(SUM(BH969:BK969))),0),0)</f>
        <v>0</v>
      </c>
      <c r="AN969">
        <f>IFERROR(IF(VLOOKUP(Tabela4[[#This Row],[Designação]],BW:BX,2,0)="SIM",SUM(AV969:BC969)+(4*(SUM(BL969:BS969))),0),0)</f>
        <v>0</v>
      </c>
      <c r="AO969">
        <f>IFERROR(VLOOKUP(Tabela4[[#This Row],[Designação]],BW:BX,2,0),0)</f>
        <v>0</v>
      </c>
      <c r="AP969" t="str">
        <f>IF(Tabela4[[#This Row],[Designação]]=AQ969,"SIM","NÃO")</f>
        <v>SIM</v>
      </c>
      <c r="AQ969" s="38">
        <v>1120001</v>
      </c>
      <c r="AT969">
        <v>26</v>
      </c>
      <c r="AU969">
        <v>30</v>
      </c>
      <c r="AV969">
        <v>26</v>
      </c>
      <c r="AW969">
        <v>63</v>
      </c>
      <c r="AX969">
        <v>109</v>
      </c>
      <c r="AY969">
        <v>74</v>
      </c>
      <c r="AZ969">
        <v>89</v>
      </c>
      <c r="BD969">
        <v>417</v>
      </c>
      <c r="BF969" t="str">
        <f t="shared" si="480"/>
        <v>sim</v>
      </c>
      <c r="BG969" s="38">
        <v>1120001</v>
      </c>
      <c r="BJ969">
        <v>1</v>
      </c>
      <c r="BK969">
        <v>1</v>
      </c>
      <c r="BL969">
        <v>1</v>
      </c>
      <c r="BM969">
        <v>2</v>
      </c>
      <c r="BN969">
        <v>3</v>
      </c>
      <c r="BO969">
        <v>2</v>
      </c>
      <c r="BP969">
        <v>3</v>
      </c>
      <c r="BT969">
        <v>13</v>
      </c>
    </row>
    <row r="970" spans="2:72" x14ac:dyDescent="0.25">
      <c r="B970" s="22">
        <v>11</v>
      </c>
      <c r="C970" s="23">
        <v>1120002</v>
      </c>
      <c r="D970" s="24" t="s">
        <v>1002</v>
      </c>
      <c r="E970" s="25">
        <f t="shared" si="481"/>
        <v>68</v>
      </c>
      <c r="F970" s="25">
        <f>Tabela4[[#This Row],[1º ano  LP]]</f>
        <v>68</v>
      </c>
      <c r="G970" s="27">
        <f t="shared" si="482"/>
        <v>4</v>
      </c>
      <c r="H970" s="27">
        <f>Tabela4[[#This Row],[1º ano - APLICADOR LP]]</f>
        <v>4</v>
      </c>
      <c r="I970" s="25">
        <f t="shared" si="483"/>
        <v>72</v>
      </c>
      <c r="J970" s="25">
        <f t="shared" ref="J970:J1000" si="498">I970</f>
        <v>72</v>
      </c>
      <c r="K970" s="27">
        <f t="shared" si="484"/>
        <v>4</v>
      </c>
      <c r="L970" s="27">
        <f t="shared" ref="L970:L1011" si="499">K970</f>
        <v>4</v>
      </c>
      <c r="M970" s="25">
        <f t="shared" si="485"/>
        <v>67</v>
      </c>
      <c r="N970" s="25">
        <f t="shared" ref="N970:N1000" si="500">M970</f>
        <v>67</v>
      </c>
      <c r="O970" s="27">
        <f t="shared" si="486"/>
        <v>4</v>
      </c>
      <c r="P970" s="27">
        <f t="shared" ref="P970:P1011" si="501">O970</f>
        <v>4</v>
      </c>
      <c r="Q970" s="25">
        <f t="shared" si="487"/>
        <v>62</v>
      </c>
      <c r="R970" s="25">
        <f t="shared" ref="R970:R1000" si="502">Q970</f>
        <v>62</v>
      </c>
      <c r="S970" s="25">
        <f t="shared" si="488"/>
        <v>67</v>
      </c>
      <c r="T970" s="25">
        <f t="shared" ref="T970:T1000" si="503">S970</f>
        <v>67</v>
      </c>
      <c r="U970" s="25">
        <f t="shared" si="489"/>
        <v>0</v>
      </c>
      <c r="V970" s="25">
        <f t="shared" ref="V970:V1011" si="504">U970</f>
        <v>0</v>
      </c>
      <c r="W970" s="25">
        <f t="shared" si="490"/>
        <v>0</v>
      </c>
      <c r="X970" s="25">
        <f t="shared" ref="X970:X1011" si="505">W970</f>
        <v>0</v>
      </c>
      <c r="Y970" s="25">
        <f t="shared" si="491"/>
        <v>0</v>
      </c>
      <c r="Z970" s="25">
        <f t="shared" ref="Z970:Z1011" si="506">Y970</f>
        <v>0</v>
      </c>
      <c r="AA970" s="25">
        <f t="shared" si="492"/>
        <v>0</v>
      </c>
      <c r="AB970" s="25">
        <f t="shared" ref="AB970:AB1011" si="507">AA970</f>
        <v>0</v>
      </c>
      <c r="AC970" s="25">
        <f t="shared" si="493"/>
        <v>0</v>
      </c>
      <c r="AD970" s="25">
        <f t="shared" ref="AD970:AD1011" si="508">AC970</f>
        <v>0</v>
      </c>
      <c r="AE970" s="25">
        <f t="shared" si="494"/>
        <v>0</v>
      </c>
      <c r="AF970" s="27">
        <f t="shared" ref="AF970:AF1011" si="509">AE970</f>
        <v>0</v>
      </c>
      <c r="AG970" s="27">
        <f t="shared" si="495"/>
        <v>0</v>
      </c>
      <c r="AH970" s="27">
        <f t="shared" ref="AH970:AH1011" si="510">AG970</f>
        <v>0</v>
      </c>
      <c r="AI970" s="27">
        <f t="shared" si="496"/>
        <v>269</v>
      </c>
      <c r="AJ970" s="27">
        <f t="shared" si="497"/>
        <v>67</v>
      </c>
      <c r="AK970" s="26">
        <f>SUM(Tabela4[[#This Row],[1º ano  LP]:[Questionário Contextual Estudante]])</f>
        <v>1032</v>
      </c>
      <c r="AM970">
        <f>IFERROR(IF(VLOOKUP(Tabela4[[#This Row],[Designação]],BW:BX,2,0)="SIM",SUM(AR970:AU970)+(4*(SUM(BH970:BK970))),0),0)</f>
        <v>269</v>
      </c>
      <c r="AN970">
        <f>IFERROR(IF(VLOOKUP(Tabela4[[#This Row],[Designação]],BW:BX,2,0)="SIM",SUM(AV970:BC970)+(4*(SUM(BL970:BS970))),0),0)</f>
        <v>67</v>
      </c>
      <c r="AO970" t="str">
        <f>IFERROR(VLOOKUP(Tabela4[[#This Row],[Designação]],BW:BX,2,0),0)</f>
        <v>SIM</v>
      </c>
      <c r="AP970" t="str">
        <f>IF(Tabela4[[#This Row],[Designação]]=AQ970,"SIM","NÃO")</f>
        <v>SIM</v>
      </c>
      <c r="AQ970" s="38">
        <v>1120002</v>
      </c>
      <c r="AR970">
        <v>60</v>
      </c>
      <c r="AS970">
        <v>64</v>
      </c>
      <c r="AT970">
        <v>59</v>
      </c>
      <c r="AU970">
        <v>54</v>
      </c>
      <c r="AV970">
        <v>59</v>
      </c>
      <c r="BD970">
        <v>296</v>
      </c>
      <c r="BF970" t="str">
        <f t="shared" si="480"/>
        <v>sim</v>
      </c>
      <c r="BG970" s="38">
        <v>1120002</v>
      </c>
      <c r="BH970">
        <v>2</v>
      </c>
      <c r="BI970">
        <v>2</v>
      </c>
      <c r="BJ970">
        <v>2</v>
      </c>
      <c r="BK970">
        <v>2</v>
      </c>
      <c r="BL970">
        <v>2</v>
      </c>
      <c r="BT970">
        <v>10</v>
      </c>
    </row>
    <row r="971" spans="2:72" x14ac:dyDescent="0.25">
      <c r="B971" s="22">
        <v>11</v>
      </c>
      <c r="C971" s="23">
        <v>1120003</v>
      </c>
      <c r="D971" s="24" t="s">
        <v>1003</v>
      </c>
      <c r="E971" s="25">
        <f t="shared" si="481"/>
        <v>48</v>
      </c>
      <c r="F971" s="25">
        <f>Tabela4[[#This Row],[1º ano  LP]]</f>
        <v>48</v>
      </c>
      <c r="G971" s="27">
        <f t="shared" si="482"/>
        <v>4</v>
      </c>
      <c r="H971" s="27">
        <f>Tabela4[[#This Row],[1º ano - APLICADOR LP]]</f>
        <v>4</v>
      </c>
      <c r="I971" s="25">
        <f t="shared" si="483"/>
        <v>56</v>
      </c>
      <c r="J971" s="25">
        <f t="shared" si="498"/>
        <v>56</v>
      </c>
      <c r="K971" s="27">
        <f t="shared" si="484"/>
        <v>4</v>
      </c>
      <c r="L971" s="27">
        <f t="shared" si="499"/>
        <v>4</v>
      </c>
      <c r="M971" s="25">
        <f t="shared" si="485"/>
        <v>58</v>
      </c>
      <c r="N971" s="25">
        <f t="shared" si="500"/>
        <v>58</v>
      </c>
      <c r="O971" s="27">
        <f t="shared" si="486"/>
        <v>4</v>
      </c>
      <c r="P971" s="27">
        <f t="shared" si="501"/>
        <v>4</v>
      </c>
      <c r="Q971" s="25">
        <f t="shared" si="487"/>
        <v>60</v>
      </c>
      <c r="R971" s="25">
        <f t="shared" si="502"/>
        <v>60</v>
      </c>
      <c r="S971" s="25">
        <f t="shared" si="488"/>
        <v>58</v>
      </c>
      <c r="T971" s="25">
        <f t="shared" si="503"/>
        <v>58</v>
      </c>
      <c r="U971" s="25">
        <f t="shared" si="489"/>
        <v>0</v>
      </c>
      <c r="V971" s="25">
        <f t="shared" si="504"/>
        <v>0</v>
      </c>
      <c r="W971" s="25">
        <f t="shared" si="490"/>
        <v>0</v>
      </c>
      <c r="X971" s="25">
        <f t="shared" si="505"/>
        <v>0</v>
      </c>
      <c r="Y971" s="25">
        <f t="shared" si="491"/>
        <v>0</v>
      </c>
      <c r="Z971" s="25">
        <f t="shared" si="506"/>
        <v>0</v>
      </c>
      <c r="AA971" s="25">
        <f t="shared" si="492"/>
        <v>0</v>
      </c>
      <c r="AB971" s="25">
        <f t="shared" si="507"/>
        <v>0</v>
      </c>
      <c r="AC971" s="25">
        <f t="shared" si="493"/>
        <v>0</v>
      </c>
      <c r="AD971" s="25">
        <f t="shared" si="508"/>
        <v>0</v>
      </c>
      <c r="AE971" s="25">
        <f t="shared" si="494"/>
        <v>0</v>
      </c>
      <c r="AF971" s="27">
        <f t="shared" si="509"/>
        <v>0</v>
      </c>
      <c r="AG971" s="27">
        <f t="shared" si="495"/>
        <v>0</v>
      </c>
      <c r="AH971" s="27">
        <f t="shared" si="510"/>
        <v>0</v>
      </c>
      <c r="AI971" s="27">
        <f t="shared" si="496"/>
        <v>0</v>
      </c>
      <c r="AJ971" s="27">
        <f t="shared" si="497"/>
        <v>0</v>
      </c>
      <c r="AK971" s="26">
        <f>SUM(Tabela4[[#This Row],[1º ano  LP]:[Questionário Contextual Estudante]])</f>
        <v>584</v>
      </c>
      <c r="AM971">
        <f>IFERROR(IF(VLOOKUP(Tabela4[[#This Row],[Designação]],BW:BX,2,0)="SIM",SUM(AR971:AU971)+(4*(SUM(BH971:BK971))),0),0)</f>
        <v>0</v>
      </c>
      <c r="AN971">
        <f>IFERROR(IF(VLOOKUP(Tabela4[[#This Row],[Designação]],BW:BX,2,0)="SIM",SUM(AV971:BC971)+(4*(SUM(BL971:BS971))),0),0)</f>
        <v>0</v>
      </c>
      <c r="AO971">
        <f>IFERROR(VLOOKUP(Tabela4[[#This Row],[Designação]],BW:BX,2,0),0)</f>
        <v>0</v>
      </c>
      <c r="AP971" t="str">
        <f>IF(Tabela4[[#This Row],[Designação]]=AQ971,"SIM","NÃO")</f>
        <v>SIM</v>
      </c>
      <c r="AQ971" s="38">
        <v>1120003</v>
      </c>
      <c r="AR971">
        <v>40</v>
      </c>
      <c r="AS971">
        <v>48</v>
      </c>
      <c r="AT971">
        <v>50</v>
      </c>
      <c r="AU971">
        <v>52</v>
      </c>
      <c r="AV971">
        <v>50</v>
      </c>
      <c r="BD971">
        <v>240</v>
      </c>
      <c r="BF971" t="str">
        <f t="shared" si="480"/>
        <v>sim</v>
      </c>
      <c r="BG971" s="38">
        <v>1120003</v>
      </c>
      <c r="BH971">
        <v>2</v>
      </c>
      <c r="BI971">
        <v>2</v>
      </c>
      <c r="BJ971">
        <v>2</v>
      </c>
      <c r="BK971">
        <v>2</v>
      </c>
      <c r="BL971">
        <v>2</v>
      </c>
      <c r="BT971">
        <v>10</v>
      </c>
    </row>
    <row r="972" spans="2:72" x14ac:dyDescent="0.25">
      <c r="B972" s="22">
        <v>11</v>
      </c>
      <c r="C972" s="23">
        <v>1120004</v>
      </c>
      <c r="D972" s="24" t="s">
        <v>1004</v>
      </c>
      <c r="E972" s="25">
        <f t="shared" si="481"/>
        <v>0</v>
      </c>
      <c r="F972" s="25">
        <f>Tabela4[[#This Row],[1º ano  LP]]</f>
        <v>0</v>
      </c>
      <c r="G972" s="27">
        <f t="shared" si="482"/>
        <v>0</v>
      </c>
      <c r="H972" s="27">
        <f>Tabela4[[#This Row],[1º ano - APLICADOR LP]]</f>
        <v>0</v>
      </c>
      <c r="I972" s="25">
        <f t="shared" si="483"/>
        <v>0</v>
      </c>
      <c r="J972" s="25">
        <f t="shared" si="498"/>
        <v>0</v>
      </c>
      <c r="K972" s="27">
        <f t="shared" si="484"/>
        <v>0</v>
      </c>
      <c r="L972" s="27">
        <f t="shared" si="499"/>
        <v>0</v>
      </c>
      <c r="M972" s="25">
        <f t="shared" si="485"/>
        <v>0</v>
      </c>
      <c r="N972" s="25">
        <f t="shared" si="500"/>
        <v>0</v>
      </c>
      <c r="O972" s="27">
        <f t="shared" si="486"/>
        <v>0</v>
      </c>
      <c r="P972" s="27">
        <f t="shared" si="501"/>
        <v>0</v>
      </c>
      <c r="Q972" s="25">
        <f t="shared" si="487"/>
        <v>0</v>
      </c>
      <c r="R972" s="25">
        <f t="shared" si="502"/>
        <v>0</v>
      </c>
      <c r="S972" s="25">
        <f t="shared" si="488"/>
        <v>39</v>
      </c>
      <c r="T972" s="25">
        <f t="shared" si="503"/>
        <v>39</v>
      </c>
      <c r="U972" s="25">
        <f t="shared" si="489"/>
        <v>153</v>
      </c>
      <c r="V972" s="25">
        <f t="shared" si="504"/>
        <v>153</v>
      </c>
      <c r="W972" s="25">
        <f t="shared" si="490"/>
        <v>136</v>
      </c>
      <c r="X972" s="25">
        <f t="shared" si="505"/>
        <v>136</v>
      </c>
      <c r="Y972" s="25">
        <f t="shared" si="491"/>
        <v>126</v>
      </c>
      <c r="Z972" s="25">
        <f t="shared" si="506"/>
        <v>126</v>
      </c>
      <c r="AA972" s="25">
        <f t="shared" si="492"/>
        <v>88</v>
      </c>
      <c r="AB972" s="25">
        <f t="shared" si="507"/>
        <v>88</v>
      </c>
      <c r="AC972" s="25">
        <f t="shared" si="493"/>
        <v>0</v>
      </c>
      <c r="AD972" s="25">
        <f t="shared" si="508"/>
        <v>0</v>
      </c>
      <c r="AE972" s="25">
        <f t="shared" si="494"/>
        <v>29</v>
      </c>
      <c r="AF972" s="27">
        <f t="shared" si="509"/>
        <v>29</v>
      </c>
      <c r="AG972" s="27">
        <f t="shared" si="495"/>
        <v>0</v>
      </c>
      <c r="AH972" s="27">
        <f t="shared" si="510"/>
        <v>0</v>
      </c>
      <c r="AI972" s="27">
        <f t="shared" si="496"/>
        <v>0</v>
      </c>
      <c r="AJ972" s="27">
        <f t="shared" si="497"/>
        <v>0</v>
      </c>
      <c r="AK972" s="26">
        <f>SUM(Tabela4[[#This Row],[1º ano  LP]:[Questionário Contextual Estudante]])</f>
        <v>1142</v>
      </c>
      <c r="AM972">
        <f>IFERROR(IF(VLOOKUP(Tabela4[[#This Row],[Designação]],BW:BX,2,0)="SIM",SUM(AR972:AU972)+(4*(SUM(BH972:BK972))),0),0)</f>
        <v>0</v>
      </c>
      <c r="AN972">
        <f>IFERROR(IF(VLOOKUP(Tabela4[[#This Row],[Designação]],BW:BX,2,0)="SIM",SUM(AV972:BC972)+(4*(SUM(BL972:BS972))),0),0)</f>
        <v>0</v>
      </c>
      <c r="AO972">
        <f>IFERROR(VLOOKUP(Tabela4[[#This Row],[Designação]],BW:BX,2,0),0)</f>
        <v>0</v>
      </c>
      <c r="AP972" t="str">
        <f>IF(Tabela4[[#This Row],[Designação]]=AQ972,"SIM","NÃO")</f>
        <v>SIM</v>
      </c>
      <c r="AQ972" s="38">
        <v>1120004</v>
      </c>
      <c r="AV972">
        <v>35</v>
      </c>
      <c r="AW972">
        <v>137</v>
      </c>
      <c r="AX972">
        <v>124</v>
      </c>
      <c r="AY972">
        <v>114</v>
      </c>
      <c r="AZ972">
        <v>80</v>
      </c>
      <c r="BB972">
        <v>25</v>
      </c>
      <c r="BD972">
        <v>515</v>
      </c>
      <c r="BF972" t="str">
        <f t="shared" si="480"/>
        <v>sim</v>
      </c>
      <c r="BG972" s="38">
        <v>1120004</v>
      </c>
      <c r="BL972">
        <v>1</v>
      </c>
      <c r="BM972">
        <v>4</v>
      </c>
      <c r="BN972">
        <v>3</v>
      </c>
      <c r="BO972">
        <v>3</v>
      </c>
      <c r="BP972">
        <v>2</v>
      </c>
      <c r="BR972">
        <v>1</v>
      </c>
      <c r="BT972">
        <v>14</v>
      </c>
    </row>
    <row r="973" spans="2:72" x14ac:dyDescent="0.25">
      <c r="B973" s="22">
        <v>11</v>
      </c>
      <c r="C973" s="23">
        <v>1120005</v>
      </c>
      <c r="D973" s="24" t="s">
        <v>1005</v>
      </c>
      <c r="E973" s="25">
        <f t="shared" si="481"/>
        <v>0</v>
      </c>
      <c r="F973" s="25">
        <f>Tabela4[[#This Row],[1º ano  LP]]</f>
        <v>0</v>
      </c>
      <c r="G973" s="27">
        <f t="shared" si="482"/>
        <v>0</v>
      </c>
      <c r="H973" s="27">
        <f>Tabela4[[#This Row],[1º ano - APLICADOR LP]]</f>
        <v>0</v>
      </c>
      <c r="I973" s="25">
        <f t="shared" si="483"/>
        <v>0</v>
      </c>
      <c r="J973" s="25">
        <f t="shared" si="498"/>
        <v>0</v>
      </c>
      <c r="K973" s="27">
        <f t="shared" si="484"/>
        <v>0</v>
      </c>
      <c r="L973" s="27">
        <f t="shared" si="499"/>
        <v>0</v>
      </c>
      <c r="M973" s="25">
        <f t="shared" si="485"/>
        <v>0</v>
      </c>
      <c r="N973" s="25">
        <f t="shared" si="500"/>
        <v>0</v>
      </c>
      <c r="O973" s="27">
        <f t="shared" si="486"/>
        <v>0</v>
      </c>
      <c r="P973" s="27">
        <f t="shared" si="501"/>
        <v>0</v>
      </c>
      <c r="Q973" s="25">
        <f t="shared" si="487"/>
        <v>0</v>
      </c>
      <c r="R973" s="25">
        <f t="shared" si="502"/>
        <v>0</v>
      </c>
      <c r="S973" s="25">
        <f t="shared" si="488"/>
        <v>0</v>
      </c>
      <c r="T973" s="25">
        <f t="shared" si="503"/>
        <v>0</v>
      </c>
      <c r="U973" s="25">
        <f t="shared" si="489"/>
        <v>67</v>
      </c>
      <c r="V973" s="25">
        <f t="shared" si="504"/>
        <v>67</v>
      </c>
      <c r="W973" s="25">
        <f t="shared" si="490"/>
        <v>77</v>
      </c>
      <c r="X973" s="25">
        <f t="shared" si="505"/>
        <v>77</v>
      </c>
      <c r="Y973" s="25">
        <f t="shared" si="491"/>
        <v>75</v>
      </c>
      <c r="Z973" s="25">
        <f t="shared" si="506"/>
        <v>75</v>
      </c>
      <c r="AA973" s="25">
        <f t="shared" si="492"/>
        <v>72</v>
      </c>
      <c r="AB973" s="25">
        <f t="shared" si="507"/>
        <v>72</v>
      </c>
      <c r="AC973" s="25">
        <f t="shared" si="493"/>
        <v>0</v>
      </c>
      <c r="AD973" s="25">
        <f t="shared" si="508"/>
        <v>0</v>
      </c>
      <c r="AE973" s="25">
        <f t="shared" si="494"/>
        <v>36</v>
      </c>
      <c r="AF973" s="27">
        <f t="shared" si="509"/>
        <v>36</v>
      </c>
      <c r="AG973" s="27">
        <f t="shared" si="495"/>
        <v>0</v>
      </c>
      <c r="AH973" s="27">
        <f t="shared" si="510"/>
        <v>0</v>
      </c>
      <c r="AI973" s="27">
        <f t="shared" si="496"/>
        <v>0</v>
      </c>
      <c r="AJ973" s="27">
        <f t="shared" si="497"/>
        <v>0</v>
      </c>
      <c r="AK973" s="26">
        <f>SUM(Tabela4[[#This Row],[1º ano  LP]:[Questionário Contextual Estudante]])</f>
        <v>654</v>
      </c>
      <c r="AM973">
        <f>IFERROR(IF(VLOOKUP(Tabela4[[#This Row],[Designação]],BW:BX,2,0)="SIM",SUM(AR973:AU973)+(4*(SUM(BH973:BK973))),0),0)</f>
        <v>0</v>
      </c>
      <c r="AN973">
        <f>IFERROR(IF(VLOOKUP(Tabela4[[#This Row],[Designação]],BW:BX,2,0)="SIM",SUM(AV973:BC973)+(4*(SUM(BL973:BS973))),0),0)</f>
        <v>0</v>
      </c>
      <c r="AO973">
        <f>IFERROR(VLOOKUP(Tabela4[[#This Row],[Designação]],BW:BX,2,0),0)</f>
        <v>0</v>
      </c>
      <c r="AP973" t="str">
        <f>IF(Tabela4[[#This Row],[Designação]]=AQ973,"SIM","NÃO")</f>
        <v>SIM</v>
      </c>
      <c r="AQ973" s="38">
        <v>1120005</v>
      </c>
      <c r="AW973">
        <v>59</v>
      </c>
      <c r="AX973">
        <v>69</v>
      </c>
      <c r="AY973">
        <v>67</v>
      </c>
      <c r="AZ973">
        <v>64</v>
      </c>
      <c r="BB973">
        <v>32</v>
      </c>
      <c r="BD973">
        <v>291</v>
      </c>
      <c r="BF973" t="str">
        <f t="shared" si="480"/>
        <v>sim</v>
      </c>
      <c r="BG973" s="38">
        <v>1120005</v>
      </c>
      <c r="BM973">
        <v>2</v>
      </c>
      <c r="BN973">
        <v>2</v>
      </c>
      <c r="BO973">
        <v>2</v>
      </c>
      <c r="BP973">
        <v>2</v>
      </c>
      <c r="BR973">
        <v>1</v>
      </c>
      <c r="BT973">
        <v>9</v>
      </c>
    </row>
    <row r="974" spans="2:72" x14ac:dyDescent="0.25">
      <c r="B974" s="22">
        <v>11</v>
      </c>
      <c r="C974" s="23">
        <v>1120006</v>
      </c>
      <c r="D974" s="24" t="s">
        <v>1006</v>
      </c>
      <c r="E974" s="25">
        <f t="shared" si="481"/>
        <v>58</v>
      </c>
      <c r="F974" s="25">
        <f>Tabela4[[#This Row],[1º ano  LP]]</f>
        <v>58</v>
      </c>
      <c r="G974" s="27">
        <f t="shared" si="482"/>
        <v>4</v>
      </c>
      <c r="H974" s="27">
        <f>Tabela4[[#This Row],[1º ano - APLICADOR LP]]</f>
        <v>4</v>
      </c>
      <c r="I974" s="25">
        <f t="shared" si="483"/>
        <v>59</v>
      </c>
      <c r="J974" s="25">
        <f t="shared" si="498"/>
        <v>59</v>
      </c>
      <c r="K974" s="27">
        <f t="shared" si="484"/>
        <v>4</v>
      </c>
      <c r="L974" s="27">
        <f t="shared" si="499"/>
        <v>4</v>
      </c>
      <c r="M974" s="25">
        <f t="shared" si="485"/>
        <v>62</v>
      </c>
      <c r="N974" s="25">
        <f t="shared" si="500"/>
        <v>62</v>
      </c>
      <c r="O974" s="27">
        <f t="shared" si="486"/>
        <v>4</v>
      </c>
      <c r="P974" s="27">
        <f t="shared" si="501"/>
        <v>4</v>
      </c>
      <c r="Q974" s="25">
        <f t="shared" si="487"/>
        <v>53</v>
      </c>
      <c r="R974" s="25">
        <f t="shared" si="502"/>
        <v>53</v>
      </c>
      <c r="S974" s="25">
        <f t="shared" si="488"/>
        <v>65</v>
      </c>
      <c r="T974" s="25">
        <f t="shared" si="503"/>
        <v>65</v>
      </c>
      <c r="U974" s="25">
        <f t="shared" si="489"/>
        <v>0</v>
      </c>
      <c r="V974" s="25">
        <f t="shared" si="504"/>
        <v>0</v>
      </c>
      <c r="W974" s="25">
        <f t="shared" si="490"/>
        <v>0</v>
      </c>
      <c r="X974" s="25">
        <f t="shared" si="505"/>
        <v>0</v>
      </c>
      <c r="Y974" s="25">
        <f t="shared" si="491"/>
        <v>0</v>
      </c>
      <c r="Z974" s="25">
        <f t="shared" si="506"/>
        <v>0</v>
      </c>
      <c r="AA974" s="25">
        <f t="shared" si="492"/>
        <v>0</v>
      </c>
      <c r="AB974" s="25">
        <f t="shared" si="507"/>
        <v>0</v>
      </c>
      <c r="AC974" s="25">
        <f t="shared" si="493"/>
        <v>0</v>
      </c>
      <c r="AD974" s="25">
        <f t="shared" si="508"/>
        <v>0</v>
      </c>
      <c r="AE974" s="25">
        <f t="shared" si="494"/>
        <v>0</v>
      </c>
      <c r="AF974" s="27">
        <f t="shared" si="509"/>
        <v>0</v>
      </c>
      <c r="AG974" s="27">
        <f t="shared" si="495"/>
        <v>0</v>
      </c>
      <c r="AH974" s="27">
        <f t="shared" si="510"/>
        <v>0</v>
      </c>
      <c r="AI974" s="27">
        <f t="shared" si="496"/>
        <v>0</v>
      </c>
      <c r="AJ974" s="27">
        <f t="shared" si="497"/>
        <v>0</v>
      </c>
      <c r="AK974" s="26">
        <f>SUM(Tabela4[[#This Row],[1º ano  LP]:[Questionário Contextual Estudante]])</f>
        <v>618</v>
      </c>
      <c r="AM974">
        <f>IFERROR(IF(VLOOKUP(Tabela4[[#This Row],[Designação]],BW:BX,2,0)="SIM",SUM(AR974:AU974)+(4*(SUM(BH974:BK974))),0),0)</f>
        <v>0</v>
      </c>
      <c r="AN974">
        <f>IFERROR(IF(VLOOKUP(Tabela4[[#This Row],[Designação]],BW:BX,2,0)="SIM",SUM(AV974:BC974)+(4*(SUM(BL974:BS974))),0),0)</f>
        <v>0</v>
      </c>
      <c r="AO974">
        <f>IFERROR(VLOOKUP(Tabela4[[#This Row],[Designação]],BW:BX,2,0),0)</f>
        <v>0</v>
      </c>
      <c r="AP974" t="str">
        <f>IF(Tabela4[[#This Row],[Designação]]=AQ974,"SIM","NÃO")</f>
        <v>SIM</v>
      </c>
      <c r="AQ974" s="38">
        <v>1120006</v>
      </c>
      <c r="AR974">
        <v>50</v>
      </c>
      <c r="AS974">
        <v>51</v>
      </c>
      <c r="AT974">
        <v>54</v>
      </c>
      <c r="AU974">
        <v>45</v>
      </c>
      <c r="AV974">
        <v>57</v>
      </c>
      <c r="BD974">
        <v>257</v>
      </c>
      <c r="BF974" t="str">
        <f t="shared" si="480"/>
        <v>sim</v>
      </c>
      <c r="BG974" s="38">
        <v>1120006</v>
      </c>
      <c r="BH974">
        <v>2</v>
      </c>
      <c r="BI974">
        <v>2</v>
      </c>
      <c r="BJ974">
        <v>2</v>
      </c>
      <c r="BK974">
        <v>2</v>
      </c>
      <c r="BL974">
        <v>2</v>
      </c>
      <c r="BT974">
        <v>10</v>
      </c>
    </row>
    <row r="975" spans="2:72" x14ac:dyDescent="0.25">
      <c r="B975" s="22">
        <v>11</v>
      </c>
      <c r="C975" s="23">
        <v>1120007</v>
      </c>
      <c r="D975" s="24" t="s">
        <v>1007</v>
      </c>
      <c r="E975" s="25">
        <f t="shared" si="481"/>
        <v>29</v>
      </c>
      <c r="F975" s="25">
        <f>Tabela4[[#This Row],[1º ano  LP]]</f>
        <v>29</v>
      </c>
      <c r="G975" s="27">
        <f t="shared" si="482"/>
        <v>2</v>
      </c>
      <c r="H975" s="27">
        <f>Tabela4[[#This Row],[1º ano - APLICADOR LP]]</f>
        <v>2</v>
      </c>
      <c r="I975" s="25">
        <f t="shared" si="483"/>
        <v>34</v>
      </c>
      <c r="J975" s="25">
        <f t="shared" si="498"/>
        <v>34</v>
      </c>
      <c r="K975" s="27">
        <f t="shared" si="484"/>
        <v>2</v>
      </c>
      <c r="L975" s="27">
        <f t="shared" si="499"/>
        <v>2</v>
      </c>
      <c r="M975" s="25">
        <f t="shared" si="485"/>
        <v>34</v>
      </c>
      <c r="N975" s="25">
        <f t="shared" si="500"/>
        <v>34</v>
      </c>
      <c r="O975" s="27">
        <f t="shared" si="486"/>
        <v>2</v>
      </c>
      <c r="P975" s="27">
        <f t="shared" si="501"/>
        <v>2</v>
      </c>
      <c r="Q975" s="25">
        <f t="shared" si="487"/>
        <v>30</v>
      </c>
      <c r="R975" s="25">
        <f t="shared" si="502"/>
        <v>30</v>
      </c>
      <c r="S975" s="25">
        <f t="shared" si="488"/>
        <v>37</v>
      </c>
      <c r="T975" s="25">
        <f t="shared" si="503"/>
        <v>37</v>
      </c>
      <c r="U975" s="25">
        <f t="shared" si="489"/>
        <v>40</v>
      </c>
      <c r="V975" s="25">
        <f t="shared" si="504"/>
        <v>40</v>
      </c>
      <c r="W975" s="25">
        <f t="shared" si="490"/>
        <v>47</v>
      </c>
      <c r="X975" s="25">
        <f t="shared" si="505"/>
        <v>47</v>
      </c>
      <c r="Y975" s="25">
        <f t="shared" si="491"/>
        <v>81</v>
      </c>
      <c r="Z975" s="25">
        <f t="shared" si="506"/>
        <v>81</v>
      </c>
      <c r="AA975" s="25">
        <f t="shared" si="492"/>
        <v>63</v>
      </c>
      <c r="AB975" s="25">
        <f t="shared" si="507"/>
        <v>63</v>
      </c>
      <c r="AC975" s="25">
        <f t="shared" si="493"/>
        <v>0</v>
      </c>
      <c r="AD975" s="25">
        <f t="shared" si="508"/>
        <v>0</v>
      </c>
      <c r="AE975" s="25">
        <f t="shared" si="494"/>
        <v>29</v>
      </c>
      <c r="AF975" s="27">
        <f t="shared" si="509"/>
        <v>29</v>
      </c>
      <c r="AG975" s="27">
        <f t="shared" si="495"/>
        <v>0</v>
      </c>
      <c r="AH975" s="27">
        <f t="shared" si="510"/>
        <v>0</v>
      </c>
      <c r="AI975" s="27">
        <f t="shared" si="496"/>
        <v>0</v>
      </c>
      <c r="AJ975" s="27">
        <f t="shared" si="497"/>
        <v>0</v>
      </c>
      <c r="AK975" s="26">
        <f>SUM(Tabela4[[#This Row],[1º ano  LP]:[Questionário Contextual Estudante]])</f>
        <v>860</v>
      </c>
      <c r="AM975">
        <f>IFERROR(IF(VLOOKUP(Tabela4[[#This Row],[Designação]],BW:BX,2,0)="SIM",SUM(AR975:AU975)+(4*(SUM(BH975:BK975))),0),0)</f>
        <v>0</v>
      </c>
      <c r="AN975">
        <f>IFERROR(IF(VLOOKUP(Tabela4[[#This Row],[Designação]],BW:BX,2,0)="SIM",SUM(AV975:BC975)+(4*(SUM(BL975:BS975))),0),0)</f>
        <v>0</v>
      </c>
      <c r="AO975">
        <f>IFERROR(VLOOKUP(Tabela4[[#This Row],[Designação]],BW:BX,2,0),0)</f>
        <v>0</v>
      </c>
      <c r="AP975" t="str">
        <f>IF(Tabela4[[#This Row],[Designação]]=AQ975,"SIM","NÃO")</f>
        <v>SIM</v>
      </c>
      <c r="AQ975" s="38">
        <v>1120007</v>
      </c>
      <c r="AR975">
        <v>25</v>
      </c>
      <c r="AS975">
        <v>30</v>
      </c>
      <c r="AT975">
        <v>30</v>
      </c>
      <c r="AU975">
        <v>26</v>
      </c>
      <c r="AV975">
        <v>33</v>
      </c>
      <c r="AW975">
        <v>36</v>
      </c>
      <c r="AX975">
        <v>43</v>
      </c>
      <c r="AY975">
        <v>73</v>
      </c>
      <c r="AZ975">
        <v>55</v>
      </c>
      <c r="BB975">
        <v>25</v>
      </c>
      <c r="BD975">
        <v>376</v>
      </c>
      <c r="BF975" t="str">
        <f t="shared" si="480"/>
        <v>sim</v>
      </c>
      <c r="BG975" s="38">
        <v>1120007</v>
      </c>
      <c r="BH975">
        <v>1</v>
      </c>
      <c r="BI975">
        <v>1</v>
      </c>
      <c r="BJ975">
        <v>1</v>
      </c>
      <c r="BK975">
        <v>1</v>
      </c>
      <c r="BL975">
        <v>1</v>
      </c>
      <c r="BM975">
        <v>1</v>
      </c>
      <c r="BN975">
        <v>1</v>
      </c>
      <c r="BO975">
        <v>2</v>
      </c>
      <c r="BP975">
        <v>2</v>
      </c>
      <c r="BR975">
        <v>1</v>
      </c>
      <c r="BT975">
        <v>12</v>
      </c>
    </row>
    <row r="976" spans="2:72" x14ac:dyDescent="0.25">
      <c r="B976" s="22">
        <v>11</v>
      </c>
      <c r="C976" s="23">
        <v>1120008</v>
      </c>
      <c r="D976" s="24" t="s">
        <v>1008</v>
      </c>
      <c r="E976" s="25">
        <f t="shared" si="481"/>
        <v>64</v>
      </c>
      <c r="F976" s="25">
        <f>Tabela4[[#This Row],[1º ano  LP]]</f>
        <v>64</v>
      </c>
      <c r="G976" s="27">
        <f t="shared" si="482"/>
        <v>4</v>
      </c>
      <c r="H976" s="27">
        <f>Tabela4[[#This Row],[1º ano - APLICADOR LP]]</f>
        <v>4</v>
      </c>
      <c r="I976" s="25">
        <f t="shared" si="483"/>
        <v>61</v>
      </c>
      <c r="J976" s="25">
        <f t="shared" si="498"/>
        <v>61</v>
      </c>
      <c r="K976" s="27">
        <f t="shared" si="484"/>
        <v>4</v>
      </c>
      <c r="L976" s="27">
        <f t="shared" si="499"/>
        <v>4</v>
      </c>
      <c r="M976" s="25">
        <f t="shared" si="485"/>
        <v>56</v>
      </c>
      <c r="N976" s="25">
        <f t="shared" si="500"/>
        <v>56</v>
      </c>
      <c r="O976" s="27">
        <f t="shared" si="486"/>
        <v>4</v>
      </c>
      <c r="P976" s="27">
        <f t="shared" si="501"/>
        <v>4</v>
      </c>
      <c r="Q976" s="25">
        <f t="shared" si="487"/>
        <v>56</v>
      </c>
      <c r="R976" s="25">
        <f t="shared" si="502"/>
        <v>56</v>
      </c>
      <c r="S976" s="25">
        <f t="shared" si="488"/>
        <v>70</v>
      </c>
      <c r="T976" s="25">
        <f t="shared" si="503"/>
        <v>70</v>
      </c>
      <c r="U976" s="25">
        <f t="shared" si="489"/>
        <v>61</v>
      </c>
      <c r="V976" s="25">
        <f t="shared" si="504"/>
        <v>61</v>
      </c>
      <c r="W976" s="25">
        <f t="shared" si="490"/>
        <v>0</v>
      </c>
      <c r="X976" s="25">
        <f t="shared" si="505"/>
        <v>0</v>
      </c>
      <c r="Y976" s="25">
        <f t="shared" si="491"/>
        <v>0</v>
      </c>
      <c r="Z976" s="25">
        <f t="shared" si="506"/>
        <v>0</v>
      </c>
      <c r="AA976" s="25">
        <f t="shared" si="492"/>
        <v>0</v>
      </c>
      <c r="AB976" s="25">
        <f t="shared" si="507"/>
        <v>0</v>
      </c>
      <c r="AC976" s="25">
        <f t="shared" si="493"/>
        <v>0</v>
      </c>
      <c r="AD976" s="25">
        <f t="shared" si="508"/>
        <v>0</v>
      </c>
      <c r="AE976" s="25">
        <f t="shared" si="494"/>
        <v>0</v>
      </c>
      <c r="AF976" s="27">
        <f t="shared" si="509"/>
        <v>0</v>
      </c>
      <c r="AG976" s="27">
        <f t="shared" si="495"/>
        <v>0</v>
      </c>
      <c r="AH976" s="27">
        <f t="shared" si="510"/>
        <v>0</v>
      </c>
      <c r="AI976" s="27">
        <f t="shared" si="496"/>
        <v>237</v>
      </c>
      <c r="AJ976" s="27">
        <f t="shared" si="497"/>
        <v>131</v>
      </c>
      <c r="AK976" s="26">
        <f>SUM(Tabela4[[#This Row],[1º ano  LP]:[Questionário Contextual Estudante]])</f>
        <v>1128</v>
      </c>
      <c r="AM976">
        <f>IFERROR(IF(VLOOKUP(Tabela4[[#This Row],[Designação]],BW:BX,2,0)="SIM",SUM(AR976:AU976)+(4*(SUM(BH976:BK976))),0),0)</f>
        <v>237</v>
      </c>
      <c r="AN976">
        <f>IFERROR(IF(VLOOKUP(Tabela4[[#This Row],[Designação]],BW:BX,2,0)="SIM",SUM(AV976:BC976)+(4*(SUM(BL976:BS976))),0),0)</f>
        <v>131</v>
      </c>
      <c r="AO976" t="str">
        <f>IFERROR(VLOOKUP(Tabela4[[#This Row],[Designação]],BW:BX,2,0),0)</f>
        <v>SIM</v>
      </c>
      <c r="AP976" t="str">
        <f>IF(Tabela4[[#This Row],[Designação]]=AQ976,"SIM","NÃO")</f>
        <v>SIM</v>
      </c>
      <c r="AQ976" s="38">
        <v>1120008</v>
      </c>
      <c r="AR976">
        <v>56</v>
      </c>
      <c r="AS976">
        <v>53</v>
      </c>
      <c r="AT976">
        <v>48</v>
      </c>
      <c r="AU976">
        <v>48</v>
      </c>
      <c r="AV976">
        <v>62</v>
      </c>
      <c r="AW976">
        <v>53</v>
      </c>
      <c r="BD976">
        <v>320</v>
      </c>
      <c r="BF976" t="str">
        <f t="shared" si="480"/>
        <v>sim</v>
      </c>
      <c r="BG976" s="38">
        <v>1120008</v>
      </c>
      <c r="BH976">
        <v>2</v>
      </c>
      <c r="BI976">
        <v>2</v>
      </c>
      <c r="BJ976">
        <v>2</v>
      </c>
      <c r="BK976">
        <v>2</v>
      </c>
      <c r="BL976">
        <v>2</v>
      </c>
      <c r="BM976">
        <v>2</v>
      </c>
      <c r="BT976">
        <v>12</v>
      </c>
    </row>
    <row r="977" spans="2:72" x14ac:dyDescent="0.25">
      <c r="B977" s="22">
        <v>11</v>
      </c>
      <c r="C977" s="23">
        <v>1120009</v>
      </c>
      <c r="D977" s="24" t="s">
        <v>1009</v>
      </c>
      <c r="E977" s="25">
        <f t="shared" si="481"/>
        <v>60</v>
      </c>
      <c r="F977" s="25">
        <f>Tabela4[[#This Row],[1º ano  LP]]</f>
        <v>60</v>
      </c>
      <c r="G977" s="27">
        <f t="shared" si="482"/>
        <v>4</v>
      </c>
      <c r="H977" s="27">
        <f>Tabela4[[#This Row],[1º ano - APLICADOR LP]]</f>
        <v>4</v>
      </c>
      <c r="I977" s="25">
        <f t="shared" si="483"/>
        <v>33</v>
      </c>
      <c r="J977" s="25">
        <f t="shared" si="498"/>
        <v>33</v>
      </c>
      <c r="K977" s="27">
        <f t="shared" si="484"/>
        <v>2</v>
      </c>
      <c r="L977" s="27">
        <f t="shared" si="499"/>
        <v>2</v>
      </c>
      <c r="M977" s="25">
        <f t="shared" si="485"/>
        <v>62</v>
      </c>
      <c r="N977" s="25">
        <f t="shared" si="500"/>
        <v>62</v>
      </c>
      <c r="O977" s="27">
        <f t="shared" si="486"/>
        <v>4</v>
      </c>
      <c r="P977" s="27">
        <f t="shared" si="501"/>
        <v>4</v>
      </c>
      <c r="Q977" s="25">
        <f t="shared" si="487"/>
        <v>58</v>
      </c>
      <c r="R977" s="25">
        <f t="shared" si="502"/>
        <v>58</v>
      </c>
      <c r="S977" s="25">
        <f t="shared" si="488"/>
        <v>63</v>
      </c>
      <c r="T977" s="25">
        <f t="shared" si="503"/>
        <v>63</v>
      </c>
      <c r="U977" s="25">
        <f t="shared" si="489"/>
        <v>36</v>
      </c>
      <c r="V977" s="25">
        <f t="shared" si="504"/>
        <v>36</v>
      </c>
      <c r="W977" s="25">
        <f t="shared" si="490"/>
        <v>0</v>
      </c>
      <c r="X977" s="25">
        <f t="shared" si="505"/>
        <v>0</v>
      </c>
      <c r="Y977" s="25">
        <f t="shared" si="491"/>
        <v>0</v>
      </c>
      <c r="Z977" s="25">
        <f t="shared" si="506"/>
        <v>0</v>
      </c>
      <c r="AA977" s="25">
        <f t="shared" si="492"/>
        <v>0</v>
      </c>
      <c r="AB977" s="25">
        <f t="shared" si="507"/>
        <v>0</v>
      </c>
      <c r="AC977" s="25">
        <f t="shared" si="493"/>
        <v>0</v>
      </c>
      <c r="AD977" s="25">
        <f t="shared" si="508"/>
        <v>0</v>
      </c>
      <c r="AE977" s="25">
        <f t="shared" si="494"/>
        <v>0</v>
      </c>
      <c r="AF977" s="27">
        <f t="shared" si="509"/>
        <v>0</v>
      </c>
      <c r="AG977" s="27">
        <f t="shared" si="495"/>
        <v>0</v>
      </c>
      <c r="AH977" s="27">
        <f t="shared" si="510"/>
        <v>0</v>
      </c>
      <c r="AI977" s="27">
        <f t="shared" si="496"/>
        <v>0</v>
      </c>
      <c r="AJ977" s="27">
        <f t="shared" si="497"/>
        <v>0</v>
      </c>
      <c r="AK977" s="26">
        <f>SUM(Tabela4[[#This Row],[1º ano  LP]:[Questionário Contextual Estudante]])</f>
        <v>644</v>
      </c>
      <c r="AM977">
        <f>IFERROR(IF(VLOOKUP(Tabela4[[#This Row],[Designação]],BW:BX,2,0)="SIM",SUM(AR977:AU977)+(4*(SUM(BH977:BK977))),0),0)</f>
        <v>0</v>
      </c>
      <c r="AN977">
        <f>IFERROR(IF(VLOOKUP(Tabela4[[#This Row],[Designação]],BW:BX,2,0)="SIM",SUM(AV977:BC977)+(4*(SUM(BL977:BS977))),0),0)</f>
        <v>0</v>
      </c>
      <c r="AO977">
        <f>IFERROR(VLOOKUP(Tabela4[[#This Row],[Designação]],BW:BX,2,0),0)</f>
        <v>0</v>
      </c>
      <c r="AP977" t="str">
        <f>IF(Tabela4[[#This Row],[Designação]]=AQ977,"SIM","NÃO")</f>
        <v>SIM</v>
      </c>
      <c r="AQ977" s="38">
        <v>1120009</v>
      </c>
      <c r="AR977">
        <v>52</v>
      </c>
      <c r="AS977">
        <v>29</v>
      </c>
      <c r="AT977">
        <v>54</v>
      </c>
      <c r="AU977">
        <v>50</v>
      </c>
      <c r="AV977">
        <v>55</v>
      </c>
      <c r="AW977">
        <v>32</v>
      </c>
      <c r="BD977">
        <v>272</v>
      </c>
      <c r="BF977" t="str">
        <f t="shared" si="480"/>
        <v>sim</v>
      </c>
      <c r="BG977" s="38">
        <v>1120009</v>
      </c>
      <c r="BH977">
        <v>2</v>
      </c>
      <c r="BI977">
        <v>1</v>
      </c>
      <c r="BJ977">
        <v>2</v>
      </c>
      <c r="BK977">
        <v>2</v>
      </c>
      <c r="BL977">
        <v>2</v>
      </c>
      <c r="BM977">
        <v>1</v>
      </c>
      <c r="BT977">
        <v>10</v>
      </c>
    </row>
    <row r="978" spans="2:72" x14ac:dyDescent="0.25">
      <c r="B978" s="22">
        <v>11</v>
      </c>
      <c r="C978" s="23">
        <v>1120010</v>
      </c>
      <c r="D978" s="24" t="s">
        <v>1010</v>
      </c>
      <c r="E978" s="25">
        <f t="shared" si="481"/>
        <v>32</v>
      </c>
      <c r="F978" s="25">
        <f>Tabela4[[#This Row],[1º ano  LP]]</f>
        <v>32</v>
      </c>
      <c r="G978" s="27">
        <f t="shared" si="482"/>
        <v>2</v>
      </c>
      <c r="H978" s="27">
        <f>Tabela4[[#This Row],[1º ano - APLICADOR LP]]</f>
        <v>2</v>
      </c>
      <c r="I978" s="25">
        <f t="shared" si="483"/>
        <v>32</v>
      </c>
      <c r="J978" s="25">
        <f t="shared" si="498"/>
        <v>32</v>
      </c>
      <c r="K978" s="27">
        <f t="shared" si="484"/>
        <v>2</v>
      </c>
      <c r="L978" s="27">
        <f t="shared" si="499"/>
        <v>2</v>
      </c>
      <c r="M978" s="25">
        <f t="shared" si="485"/>
        <v>30</v>
      </c>
      <c r="N978" s="25">
        <f t="shared" si="500"/>
        <v>30</v>
      </c>
      <c r="O978" s="27">
        <f t="shared" si="486"/>
        <v>2</v>
      </c>
      <c r="P978" s="27">
        <f t="shared" si="501"/>
        <v>2</v>
      </c>
      <c r="Q978" s="25">
        <f t="shared" si="487"/>
        <v>26</v>
      </c>
      <c r="R978" s="25">
        <f t="shared" si="502"/>
        <v>26</v>
      </c>
      <c r="S978" s="25">
        <f t="shared" si="488"/>
        <v>51</v>
      </c>
      <c r="T978" s="25">
        <f t="shared" si="503"/>
        <v>51</v>
      </c>
      <c r="U978" s="25">
        <f t="shared" si="489"/>
        <v>0</v>
      </c>
      <c r="V978" s="25">
        <f t="shared" si="504"/>
        <v>0</v>
      </c>
      <c r="W978" s="25">
        <f t="shared" si="490"/>
        <v>0</v>
      </c>
      <c r="X978" s="25">
        <f t="shared" si="505"/>
        <v>0</v>
      </c>
      <c r="Y978" s="25">
        <f t="shared" si="491"/>
        <v>0</v>
      </c>
      <c r="Z978" s="25">
        <f t="shared" si="506"/>
        <v>0</v>
      </c>
      <c r="AA978" s="25">
        <f t="shared" si="492"/>
        <v>0</v>
      </c>
      <c r="AB978" s="25">
        <f t="shared" si="507"/>
        <v>0</v>
      </c>
      <c r="AC978" s="25">
        <f t="shared" si="493"/>
        <v>0</v>
      </c>
      <c r="AD978" s="25">
        <f t="shared" si="508"/>
        <v>0</v>
      </c>
      <c r="AE978" s="25">
        <f t="shared" si="494"/>
        <v>0</v>
      </c>
      <c r="AF978" s="27">
        <f t="shared" si="509"/>
        <v>0</v>
      </c>
      <c r="AG978" s="27">
        <f t="shared" si="495"/>
        <v>0</v>
      </c>
      <c r="AH978" s="27">
        <f t="shared" si="510"/>
        <v>0</v>
      </c>
      <c r="AI978" s="27">
        <f t="shared" si="496"/>
        <v>0</v>
      </c>
      <c r="AJ978" s="27">
        <f t="shared" si="497"/>
        <v>0</v>
      </c>
      <c r="AK978" s="29">
        <f>SUM(Tabela4[[#This Row],[1º ano  LP]:[Questionário Contextual Estudante]])</f>
        <v>354</v>
      </c>
      <c r="AM978">
        <f>IFERROR(IF(VLOOKUP(Tabela4[[#This Row],[Designação]],BW:BX,2,0)="SIM",SUM(AR978:AU978)+(4*(SUM(BH978:BK978))),0),0)</f>
        <v>0</v>
      </c>
      <c r="AN978">
        <f>IFERROR(IF(VLOOKUP(Tabela4[[#This Row],[Designação]],BW:BX,2,0)="SIM",SUM(AV978:BC978)+(4*(SUM(BL978:BS978))),0),0)</f>
        <v>0</v>
      </c>
      <c r="AO978">
        <f>IFERROR(VLOOKUP(Tabela4[[#This Row],[Designação]],BW:BX,2,0),0)</f>
        <v>0</v>
      </c>
      <c r="AP978" t="str">
        <f>IF(Tabela4[[#This Row],[Designação]]=AQ978,"SIM","NÃO")</f>
        <v>SIM</v>
      </c>
      <c r="AQ978" s="38">
        <v>1120010</v>
      </c>
      <c r="AR978">
        <v>28</v>
      </c>
      <c r="AS978">
        <v>28</v>
      </c>
      <c r="AT978">
        <v>26</v>
      </c>
      <c r="AU978">
        <v>22</v>
      </c>
      <c r="AV978">
        <v>43</v>
      </c>
      <c r="BD978">
        <v>147</v>
      </c>
      <c r="BF978" t="str">
        <f t="shared" si="480"/>
        <v>sim</v>
      </c>
      <c r="BG978" s="38">
        <v>1120010</v>
      </c>
      <c r="BH978">
        <v>1</v>
      </c>
      <c r="BI978">
        <v>1</v>
      </c>
      <c r="BJ978">
        <v>1</v>
      </c>
      <c r="BK978">
        <v>1</v>
      </c>
      <c r="BL978">
        <v>2</v>
      </c>
      <c r="BT978">
        <v>6</v>
      </c>
    </row>
    <row r="979" spans="2:72" x14ac:dyDescent="0.25">
      <c r="B979" s="22">
        <v>11</v>
      </c>
      <c r="C979" s="23">
        <v>1120012</v>
      </c>
      <c r="D979" s="24" t="s">
        <v>1011</v>
      </c>
      <c r="E979" s="25">
        <f t="shared" si="481"/>
        <v>0</v>
      </c>
      <c r="F979" s="25">
        <f>Tabela4[[#This Row],[1º ano  LP]]</f>
        <v>0</v>
      </c>
      <c r="G979" s="27">
        <f t="shared" si="482"/>
        <v>0</v>
      </c>
      <c r="H979" s="27">
        <f>Tabela4[[#This Row],[1º ano - APLICADOR LP]]</f>
        <v>0</v>
      </c>
      <c r="I979" s="25">
        <f t="shared" si="483"/>
        <v>0</v>
      </c>
      <c r="J979" s="25">
        <f t="shared" si="498"/>
        <v>0</v>
      </c>
      <c r="K979" s="27">
        <f t="shared" si="484"/>
        <v>0</v>
      </c>
      <c r="L979" s="27">
        <f t="shared" si="499"/>
        <v>0</v>
      </c>
      <c r="M979" s="25">
        <f t="shared" si="485"/>
        <v>0</v>
      </c>
      <c r="N979" s="25">
        <f t="shared" si="500"/>
        <v>0</v>
      </c>
      <c r="O979" s="27">
        <f t="shared" si="486"/>
        <v>0</v>
      </c>
      <c r="P979" s="27">
        <f t="shared" si="501"/>
        <v>0</v>
      </c>
      <c r="Q979" s="25">
        <f t="shared" si="487"/>
        <v>0</v>
      </c>
      <c r="R979" s="25">
        <f t="shared" si="502"/>
        <v>0</v>
      </c>
      <c r="S979" s="25">
        <f t="shared" si="488"/>
        <v>0</v>
      </c>
      <c r="T979" s="25">
        <f t="shared" si="503"/>
        <v>0</v>
      </c>
      <c r="U979" s="25">
        <f t="shared" si="489"/>
        <v>61</v>
      </c>
      <c r="V979" s="25">
        <f t="shared" si="504"/>
        <v>61</v>
      </c>
      <c r="W979" s="25">
        <f t="shared" si="490"/>
        <v>86</v>
      </c>
      <c r="X979" s="25">
        <f t="shared" si="505"/>
        <v>86</v>
      </c>
      <c r="Y979" s="25">
        <f t="shared" si="491"/>
        <v>80</v>
      </c>
      <c r="Z979" s="25">
        <f t="shared" si="506"/>
        <v>80</v>
      </c>
      <c r="AA979" s="25">
        <f t="shared" si="492"/>
        <v>69</v>
      </c>
      <c r="AB979" s="25">
        <f t="shared" si="507"/>
        <v>69</v>
      </c>
      <c r="AC979" s="25">
        <f t="shared" si="493"/>
        <v>0</v>
      </c>
      <c r="AD979" s="25">
        <f t="shared" si="508"/>
        <v>0</v>
      </c>
      <c r="AE979" s="25">
        <f t="shared" si="494"/>
        <v>26</v>
      </c>
      <c r="AF979" s="27">
        <f t="shared" si="509"/>
        <v>26</v>
      </c>
      <c r="AG979" s="27">
        <f t="shared" si="495"/>
        <v>0</v>
      </c>
      <c r="AH979" s="27">
        <f t="shared" si="510"/>
        <v>0</v>
      </c>
      <c r="AI979" s="27">
        <f t="shared" si="496"/>
        <v>0</v>
      </c>
      <c r="AJ979" s="27">
        <f t="shared" si="497"/>
        <v>0</v>
      </c>
      <c r="AK979" s="26">
        <f>SUM(Tabela4[[#This Row],[1º ano  LP]:[Questionário Contextual Estudante]])</f>
        <v>644</v>
      </c>
      <c r="AM979">
        <f>IFERROR(IF(VLOOKUP(Tabela4[[#This Row],[Designação]],BW:BX,2,0)="SIM",SUM(AR979:AU979)+(4*(SUM(BH979:BK979))),0),0)</f>
        <v>0</v>
      </c>
      <c r="AN979">
        <f>IFERROR(IF(VLOOKUP(Tabela4[[#This Row],[Designação]],BW:BX,2,0)="SIM",SUM(AV979:BC979)+(4*(SUM(BL979:BS979))),0),0)</f>
        <v>0</v>
      </c>
      <c r="AO979">
        <f>IFERROR(VLOOKUP(Tabela4[[#This Row],[Designação]],BW:BX,2,0),0)</f>
        <v>0</v>
      </c>
      <c r="AP979" t="str">
        <f>IF(Tabela4[[#This Row],[Designação]]=AQ979,"SIM","NÃO")</f>
        <v>SIM</v>
      </c>
      <c r="AQ979" s="38">
        <v>1120012</v>
      </c>
      <c r="AW979">
        <v>53</v>
      </c>
      <c r="AX979">
        <v>78</v>
      </c>
      <c r="AY979">
        <v>72</v>
      </c>
      <c r="AZ979">
        <v>61</v>
      </c>
      <c r="BB979">
        <v>22</v>
      </c>
      <c r="BD979">
        <v>286</v>
      </c>
      <c r="BF979" t="str">
        <f t="shared" si="480"/>
        <v>sim</v>
      </c>
      <c r="BG979" s="38">
        <v>1120012</v>
      </c>
      <c r="BM979">
        <v>2</v>
      </c>
      <c r="BN979">
        <v>2</v>
      </c>
      <c r="BO979">
        <v>2</v>
      </c>
      <c r="BP979">
        <v>2</v>
      </c>
      <c r="BR979">
        <v>1</v>
      </c>
      <c r="BT979">
        <v>9</v>
      </c>
    </row>
    <row r="980" spans="2:72" x14ac:dyDescent="0.25">
      <c r="B980" s="22">
        <v>11</v>
      </c>
      <c r="C980" s="23">
        <v>1120013</v>
      </c>
      <c r="D980" s="24" t="s">
        <v>1012</v>
      </c>
      <c r="E980" s="25">
        <f t="shared" si="481"/>
        <v>88</v>
      </c>
      <c r="F980" s="25">
        <f>Tabela4[[#This Row],[1º ano  LP]]</f>
        <v>88</v>
      </c>
      <c r="G980" s="27">
        <f t="shared" si="482"/>
        <v>6</v>
      </c>
      <c r="H980" s="27">
        <f>Tabela4[[#This Row],[1º ano - APLICADOR LP]]</f>
        <v>6</v>
      </c>
      <c r="I980" s="25">
        <f t="shared" si="483"/>
        <v>89</v>
      </c>
      <c r="J980" s="25">
        <f t="shared" si="498"/>
        <v>89</v>
      </c>
      <c r="K980" s="27">
        <f t="shared" si="484"/>
        <v>6</v>
      </c>
      <c r="L980" s="27">
        <f t="shared" si="499"/>
        <v>6</v>
      </c>
      <c r="M980" s="25">
        <f t="shared" si="485"/>
        <v>66</v>
      </c>
      <c r="N980" s="25">
        <f t="shared" si="500"/>
        <v>66</v>
      </c>
      <c r="O980" s="27">
        <f t="shared" si="486"/>
        <v>4</v>
      </c>
      <c r="P980" s="27">
        <f t="shared" si="501"/>
        <v>4</v>
      </c>
      <c r="Q980" s="25">
        <f t="shared" si="487"/>
        <v>68</v>
      </c>
      <c r="R980" s="25">
        <f t="shared" si="502"/>
        <v>68</v>
      </c>
      <c r="S980" s="25">
        <f t="shared" si="488"/>
        <v>68</v>
      </c>
      <c r="T980" s="25">
        <f t="shared" si="503"/>
        <v>68</v>
      </c>
      <c r="U980" s="25">
        <f t="shared" si="489"/>
        <v>0</v>
      </c>
      <c r="V980" s="25">
        <f t="shared" si="504"/>
        <v>0</v>
      </c>
      <c r="W980" s="25">
        <f t="shared" si="490"/>
        <v>0</v>
      </c>
      <c r="X980" s="25">
        <f t="shared" si="505"/>
        <v>0</v>
      </c>
      <c r="Y980" s="25">
        <f t="shared" si="491"/>
        <v>0</v>
      </c>
      <c r="Z980" s="25">
        <f t="shared" si="506"/>
        <v>0</v>
      </c>
      <c r="AA980" s="25">
        <f t="shared" si="492"/>
        <v>0</v>
      </c>
      <c r="AB980" s="25">
        <f t="shared" si="507"/>
        <v>0</v>
      </c>
      <c r="AC980" s="25">
        <f t="shared" si="493"/>
        <v>0</v>
      </c>
      <c r="AD980" s="25">
        <f t="shared" si="508"/>
        <v>0</v>
      </c>
      <c r="AE980" s="25">
        <f t="shared" si="494"/>
        <v>0</v>
      </c>
      <c r="AF980" s="27">
        <f t="shared" si="509"/>
        <v>0</v>
      </c>
      <c r="AG980" s="27">
        <f t="shared" si="495"/>
        <v>0</v>
      </c>
      <c r="AH980" s="27">
        <f t="shared" si="510"/>
        <v>0</v>
      </c>
      <c r="AI980" s="27">
        <f t="shared" si="496"/>
        <v>0</v>
      </c>
      <c r="AJ980" s="27">
        <f t="shared" si="497"/>
        <v>0</v>
      </c>
      <c r="AK980" s="26">
        <f>SUM(Tabela4[[#This Row],[1º ano  LP]:[Questionário Contextual Estudante]])</f>
        <v>790</v>
      </c>
      <c r="AM980">
        <f>IFERROR(IF(VLOOKUP(Tabela4[[#This Row],[Designação]],BW:BX,2,0)="SIM",SUM(AR980:AU980)+(4*(SUM(BH980:BK980))),0),0)</f>
        <v>0</v>
      </c>
      <c r="AN980">
        <f>IFERROR(IF(VLOOKUP(Tabela4[[#This Row],[Designação]],BW:BX,2,0)="SIM",SUM(AV980:BC980)+(4*(SUM(BL980:BS980))),0),0)</f>
        <v>0</v>
      </c>
      <c r="AO980">
        <f>IFERROR(VLOOKUP(Tabela4[[#This Row],[Designação]],BW:BX,2,0),0)</f>
        <v>0</v>
      </c>
      <c r="AP980" t="str">
        <f>IF(Tabela4[[#This Row],[Designação]]=AQ980,"SIM","NÃO")</f>
        <v>SIM</v>
      </c>
      <c r="AQ980" s="38">
        <v>1120013</v>
      </c>
      <c r="AR980">
        <v>76</v>
      </c>
      <c r="AS980">
        <v>77</v>
      </c>
      <c r="AT980">
        <v>58</v>
      </c>
      <c r="AU980">
        <v>60</v>
      </c>
      <c r="AV980">
        <v>60</v>
      </c>
      <c r="BD980">
        <v>331</v>
      </c>
      <c r="BF980" t="str">
        <f t="shared" si="480"/>
        <v>sim</v>
      </c>
      <c r="BG980" s="38">
        <v>1120013</v>
      </c>
      <c r="BH980">
        <v>3</v>
      </c>
      <c r="BI980">
        <v>3</v>
      </c>
      <c r="BJ980">
        <v>2</v>
      </c>
      <c r="BK980">
        <v>2</v>
      </c>
      <c r="BL980">
        <v>2</v>
      </c>
      <c r="BT980">
        <v>12</v>
      </c>
    </row>
    <row r="981" spans="2:72" x14ac:dyDescent="0.25">
      <c r="B981" s="22">
        <v>11</v>
      </c>
      <c r="C981" s="23">
        <v>1120014</v>
      </c>
      <c r="D981" s="24" t="s">
        <v>1013</v>
      </c>
      <c r="E981" s="25">
        <f t="shared" si="481"/>
        <v>50</v>
      </c>
      <c r="F981" s="25">
        <f>Tabela4[[#This Row],[1º ano  LP]]</f>
        <v>50</v>
      </c>
      <c r="G981" s="27">
        <f t="shared" si="482"/>
        <v>4</v>
      </c>
      <c r="H981" s="27">
        <f>Tabela4[[#This Row],[1º ano - APLICADOR LP]]</f>
        <v>4</v>
      </c>
      <c r="I981" s="25">
        <f t="shared" si="483"/>
        <v>60</v>
      </c>
      <c r="J981" s="25">
        <f t="shared" si="498"/>
        <v>60</v>
      </c>
      <c r="K981" s="27">
        <f t="shared" si="484"/>
        <v>4</v>
      </c>
      <c r="L981" s="27">
        <f t="shared" si="499"/>
        <v>4</v>
      </c>
      <c r="M981" s="25">
        <f t="shared" si="485"/>
        <v>62</v>
      </c>
      <c r="N981" s="25">
        <f t="shared" si="500"/>
        <v>62</v>
      </c>
      <c r="O981" s="27">
        <f t="shared" si="486"/>
        <v>4</v>
      </c>
      <c r="P981" s="27">
        <f t="shared" si="501"/>
        <v>4</v>
      </c>
      <c r="Q981" s="25">
        <f t="shared" si="487"/>
        <v>50</v>
      </c>
      <c r="R981" s="25">
        <f t="shared" si="502"/>
        <v>50</v>
      </c>
      <c r="S981" s="25">
        <f t="shared" si="488"/>
        <v>64</v>
      </c>
      <c r="T981" s="25">
        <f t="shared" si="503"/>
        <v>64</v>
      </c>
      <c r="U981" s="25">
        <f t="shared" si="489"/>
        <v>39</v>
      </c>
      <c r="V981" s="25">
        <f t="shared" si="504"/>
        <v>39</v>
      </c>
      <c r="W981" s="25">
        <f t="shared" si="490"/>
        <v>0</v>
      </c>
      <c r="X981" s="25">
        <f t="shared" si="505"/>
        <v>0</v>
      </c>
      <c r="Y981" s="25">
        <f t="shared" si="491"/>
        <v>0</v>
      </c>
      <c r="Z981" s="25">
        <f t="shared" si="506"/>
        <v>0</v>
      </c>
      <c r="AA981" s="25">
        <f t="shared" si="492"/>
        <v>0</v>
      </c>
      <c r="AB981" s="25">
        <f t="shared" si="507"/>
        <v>0</v>
      </c>
      <c r="AC981" s="25">
        <f t="shared" si="493"/>
        <v>0</v>
      </c>
      <c r="AD981" s="25">
        <f t="shared" si="508"/>
        <v>0</v>
      </c>
      <c r="AE981" s="25">
        <f t="shared" si="494"/>
        <v>0</v>
      </c>
      <c r="AF981" s="27">
        <f t="shared" si="509"/>
        <v>0</v>
      </c>
      <c r="AG981" s="27">
        <f t="shared" si="495"/>
        <v>0</v>
      </c>
      <c r="AH981" s="27">
        <f t="shared" si="510"/>
        <v>0</v>
      </c>
      <c r="AI981" s="27">
        <f t="shared" si="496"/>
        <v>0</v>
      </c>
      <c r="AJ981" s="27">
        <f t="shared" si="497"/>
        <v>0</v>
      </c>
      <c r="AK981" s="26">
        <f>SUM(Tabela4[[#This Row],[1º ano  LP]:[Questionário Contextual Estudante]])</f>
        <v>674</v>
      </c>
      <c r="AM981">
        <f>IFERROR(IF(VLOOKUP(Tabela4[[#This Row],[Designação]],BW:BX,2,0)="SIM",SUM(AR981:AU981)+(4*(SUM(BH981:BK981))),0),0)</f>
        <v>0</v>
      </c>
      <c r="AN981">
        <f>IFERROR(IF(VLOOKUP(Tabela4[[#This Row],[Designação]],BW:BX,2,0)="SIM",SUM(AV981:BC981)+(4*(SUM(BL981:BS981))),0),0)</f>
        <v>0</v>
      </c>
      <c r="AO981">
        <f>IFERROR(VLOOKUP(Tabela4[[#This Row],[Designação]],BW:BX,2,0),0)</f>
        <v>0</v>
      </c>
      <c r="AP981" t="str">
        <f>IF(Tabela4[[#This Row],[Designação]]=AQ981,"SIM","NÃO")</f>
        <v>SIM</v>
      </c>
      <c r="AQ981" s="38">
        <v>1120014</v>
      </c>
      <c r="AR981">
        <v>42</v>
      </c>
      <c r="AS981">
        <v>52</v>
      </c>
      <c r="AT981">
        <v>54</v>
      </c>
      <c r="AU981">
        <v>42</v>
      </c>
      <c r="AV981">
        <v>56</v>
      </c>
      <c r="AW981">
        <v>35</v>
      </c>
      <c r="BD981">
        <v>281</v>
      </c>
      <c r="BF981" t="str">
        <f t="shared" si="480"/>
        <v>sim</v>
      </c>
      <c r="BG981" s="38">
        <v>1120014</v>
      </c>
      <c r="BH981">
        <v>2</v>
      </c>
      <c r="BI981">
        <v>2</v>
      </c>
      <c r="BJ981">
        <v>2</v>
      </c>
      <c r="BK981">
        <v>2</v>
      </c>
      <c r="BL981">
        <v>2</v>
      </c>
      <c r="BM981">
        <v>1</v>
      </c>
      <c r="BT981">
        <v>11</v>
      </c>
    </row>
    <row r="982" spans="2:72" x14ac:dyDescent="0.25">
      <c r="B982" s="22">
        <v>11</v>
      </c>
      <c r="C982" s="23">
        <v>1120015</v>
      </c>
      <c r="D982" s="24" t="s">
        <v>1014</v>
      </c>
      <c r="E982" s="25">
        <f t="shared" si="481"/>
        <v>55</v>
      </c>
      <c r="F982" s="25">
        <f>Tabela4[[#This Row],[1º ano  LP]]</f>
        <v>55</v>
      </c>
      <c r="G982" s="27">
        <f t="shared" si="482"/>
        <v>4</v>
      </c>
      <c r="H982" s="27">
        <f>Tabela4[[#This Row],[1º ano - APLICADOR LP]]</f>
        <v>4</v>
      </c>
      <c r="I982" s="25">
        <f t="shared" si="483"/>
        <v>59</v>
      </c>
      <c r="J982" s="25">
        <f t="shared" si="498"/>
        <v>59</v>
      </c>
      <c r="K982" s="27">
        <f t="shared" si="484"/>
        <v>4</v>
      </c>
      <c r="L982" s="27">
        <f t="shared" si="499"/>
        <v>4</v>
      </c>
      <c r="M982" s="25">
        <f t="shared" si="485"/>
        <v>26</v>
      </c>
      <c r="N982" s="25">
        <f t="shared" si="500"/>
        <v>26</v>
      </c>
      <c r="O982" s="27">
        <f t="shared" si="486"/>
        <v>2</v>
      </c>
      <c r="P982" s="27">
        <f t="shared" si="501"/>
        <v>2</v>
      </c>
      <c r="Q982" s="25">
        <f t="shared" si="487"/>
        <v>50</v>
      </c>
      <c r="R982" s="25">
        <f t="shared" si="502"/>
        <v>50</v>
      </c>
      <c r="S982" s="25">
        <f t="shared" si="488"/>
        <v>37</v>
      </c>
      <c r="T982" s="25">
        <f t="shared" si="503"/>
        <v>37</v>
      </c>
      <c r="U982" s="25">
        <f t="shared" si="489"/>
        <v>72</v>
      </c>
      <c r="V982" s="25">
        <f t="shared" si="504"/>
        <v>72</v>
      </c>
      <c r="W982" s="25">
        <f t="shared" si="490"/>
        <v>62</v>
      </c>
      <c r="X982" s="25">
        <f t="shared" si="505"/>
        <v>62</v>
      </c>
      <c r="Y982" s="25">
        <f t="shared" si="491"/>
        <v>78</v>
      </c>
      <c r="Z982" s="25">
        <f t="shared" si="506"/>
        <v>78</v>
      </c>
      <c r="AA982" s="25">
        <f t="shared" si="492"/>
        <v>60</v>
      </c>
      <c r="AB982" s="25">
        <f t="shared" si="507"/>
        <v>60</v>
      </c>
      <c r="AC982" s="25">
        <f t="shared" si="493"/>
        <v>0</v>
      </c>
      <c r="AD982" s="25">
        <f t="shared" si="508"/>
        <v>0</v>
      </c>
      <c r="AE982" s="25">
        <f t="shared" si="494"/>
        <v>24</v>
      </c>
      <c r="AF982" s="27">
        <f t="shared" si="509"/>
        <v>24</v>
      </c>
      <c r="AG982" s="27">
        <f t="shared" si="495"/>
        <v>0</v>
      </c>
      <c r="AH982" s="27">
        <f t="shared" si="510"/>
        <v>0</v>
      </c>
      <c r="AI982" s="27">
        <f t="shared" si="496"/>
        <v>0</v>
      </c>
      <c r="AJ982" s="27">
        <f t="shared" si="497"/>
        <v>0</v>
      </c>
      <c r="AK982" s="26">
        <f>SUM(Tabela4[[#This Row],[1º ano  LP]:[Questionário Contextual Estudante]])</f>
        <v>1066</v>
      </c>
      <c r="AM982">
        <f>IFERROR(IF(VLOOKUP(Tabela4[[#This Row],[Designação]],BW:BX,2,0)="SIM",SUM(AR982:AU982)+(4*(SUM(BH982:BK982))),0),0)</f>
        <v>0</v>
      </c>
      <c r="AN982">
        <f>IFERROR(IF(VLOOKUP(Tabela4[[#This Row],[Designação]],BW:BX,2,0)="SIM",SUM(AV982:BC982)+(4*(SUM(BL982:BS982))),0),0)</f>
        <v>0</v>
      </c>
      <c r="AO982">
        <f>IFERROR(VLOOKUP(Tabela4[[#This Row],[Designação]],BW:BX,2,0),0)</f>
        <v>0</v>
      </c>
      <c r="AP982" t="str">
        <f>IF(Tabela4[[#This Row],[Designação]]=AQ982,"SIM","NÃO")</f>
        <v>SIM</v>
      </c>
      <c r="AQ982" s="38">
        <v>1120015</v>
      </c>
      <c r="AR982">
        <v>47</v>
      </c>
      <c r="AS982">
        <v>51</v>
      </c>
      <c r="AT982">
        <v>22</v>
      </c>
      <c r="AU982">
        <v>42</v>
      </c>
      <c r="AV982">
        <v>33</v>
      </c>
      <c r="AW982">
        <v>64</v>
      </c>
      <c r="AX982">
        <v>54</v>
      </c>
      <c r="AY982">
        <v>70</v>
      </c>
      <c r="AZ982">
        <v>52</v>
      </c>
      <c r="BB982">
        <v>20</v>
      </c>
      <c r="BD982">
        <v>455</v>
      </c>
      <c r="BF982" t="str">
        <f t="shared" si="480"/>
        <v>sim</v>
      </c>
      <c r="BG982" s="38">
        <v>1120015</v>
      </c>
      <c r="BH982">
        <v>2</v>
      </c>
      <c r="BI982">
        <v>2</v>
      </c>
      <c r="BJ982">
        <v>1</v>
      </c>
      <c r="BK982">
        <v>2</v>
      </c>
      <c r="BL982">
        <v>1</v>
      </c>
      <c r="BM982">
        <v>2</v>
      </c>
      <c r="BN982">
        <v>2</v>
      </c>
      <c r="BO982">
        <v>2</v>
      </c>
      <c r="BP982">
        <v>2</v>
      </c>
      <c r="BR982">
        <v>1</v>
      </c>
      <c r="BT982">
        <v>17</v>
      </c>
    </row>
    <row r="983" spans="2:72" x14ac:dyDescent="0.25">
      <c r="B983" s="22">
        <v>11</v>
      </c>
      <c r="C983" s="23">
        <v>1120016</v>
      </c>
      <c r="D983" s="24" t="s">
        <v>1015</v>
      </c>
      <c r="E983" s="25">
        <f t="shared" si="481"/>
        <v>68</v>
      </c>
      <c r="F983" s="25">
        <f>Tabela4[[#This Row],[1º ano  LP]]</f>
        <v>68</v>
      </c>
      <c r="G983" s="27">
        <f t="shared" si="482"/>
        <v>4</v>
      </c>
      <c r="H983" s="27">
        <f>Tabela4[[#This Row],[1º ano - APLICADOR LP]]</f>
        <v>4</v>
      </c>
      <c r="I983" s="25">
        <f t="shared" si="483"/>
        <v>66</v>
      </c>
      <c r="J983" s="25">
        <f t="shared" si="498"/>
        <v>66</v>
      </c>
      <c r="K983" s="27">
        <f t="shared" si="484"/>
        <v>4</v>
      </c>
      <c r="L983" s="27">
        <f t="shared" si="499"/>
        <v>4</v>
      </c>
      <c r="M983" s="25">
        <f t="shared" si="485"/>
        <v>102</v>
      </c>
      <c r="N983" s="25">
        <f t="shared" si="500"/>
        <v>102</v>
      </c>
      <c r="O983" s="27">
        <f t="shared" si="486"/>
        <v>6</v>
      </c>
      <c r="P983" s="27">
        <f t="shared" si="501"/>
        <v>6</v>
      </c>
      <c r="Q983" s="25">
        <f t="shared" si="487"/>
        <v>38</v>
      </c>
      <c r="R983" s="25">
        <f t="shared" si="502"/>
        <v>38</v>
      </c>
      <c r="S983" s="25">
        <f t="shared" si="488"/>
        <v>79</v>
      </c>
      <c r="T983" s="25">
        <f t="shared" si="503"/>
        <v>79</v>
      </c>
      <c r="U983" s="25">
        <f t="shared" si="489"/>
        <v>0</v>
      </c>
      <c r="V983" s="25">
        <f t="shared" si="504"/>
        <v>0</v>
      </c>
      <c r="W983" s="25">
        <f t="shared" si="490"/>
        <v>0</v>
      </c>
      <c r="X983" s="25">
        <f t="shared" si="505"/>
        <v>0</v>
      </c>
      <c r="Y983" s="25">
        <f t="shared" si="491"/>
        <v>0</v>
      </c>
      <c r="Z983" s="25">
        <f t="shared" si="506"/>
        <v>0</v>
      </c>
      <c r="AA983" s="25">
        <f t="shared" si="492"/>
        <v>0</v>
      </c>
      <c r="AB983" s="25">
        <f t="shared" si="507"/>
        <v>0</v>
      </c>
      <c r="AC983" s="25">
        <f t="shared" si="493"/>
        <v>0</v>
      </c>
      <c r="AD983" s="25">
        <f t="shared" si="508"/>
        <v>0</v>
      </c>
      <c r="AE983" s="25">
        <f t="shared" si="494"/>
        <v>0</v>
      </c>
      <c r="AF983" s="27">
        <f t="shared" si="509"/>
        <v>0</v>
      </c>
      <c r="AG983" s="27">
        <f t="shared" si="495"/>
        <v>0</v>
      </c>
      <c r="AH983" s="27">
        <f t="shared" si="510"/>
        <v>0</v>
      </c>
      <c r="AI983" s="27">
        <f t="shared" si="496"/>
        <v>0</v>
      </c>
      <c r="AJ983" s="27">
        <f t="shared" si="497"/>
        <v>0</v>
      </c>
      <c r="AK983" s="26">
        <f>SUM(Tabela4[[#This Row],[1º ano  LP]:[Questionário Contextual Estudante]])</f>
        <v>734</v>
      </c>
      <c r="AM983">
        <f>IFERROR(IF(VLOOKUP(Tabela4[[#This Row],[Designação]],BW:BX,2,0)="SIM",SUM(AR983:AU983)+(4*(SUM(BH983:BK983))),0),0)</f>
        <v>0</v>
      </c>
      <c r="AN983">
        <f>IFERROR(IF(VLOOKUP(Tabela4[[#This Row],[Designação]],BW:BX,2,0)="SIM",SUM(AV983:BC983)+(4*(SUM(BL983:BS983))),0),0)</f>
        <v>0</v>
      </c>
      <c r="AO983">
        <f>IFERROR(VLOOKUP(Tabela4[[#This Row],[Designação]],BW:BX,2,0),0)</f>
        <v>0</v>
      </c>
      <c r="AP983" t="str">
        <f>IF(Tabela4[[#This Row],[Designação]]=AQ983,"SIM","NÃO")</f>
        <v>SIM</v>
      </c>
      <c r="AQ983" s="38">
        <v>1120016</v>
      </c>
      <c r="AR983">
        <v>60</v>
      </c>
      <c r="AS983">
        <v>58</v>
      </c>
      <c r="AT983">
        <v>90</v>
      </c>
      <c r="AU983">
        <v>34</v>
      </c>
      <c r="AV983">
        <v>71</v>
      </c>
      <c r="BD983">
        <v>313</v>
      </c>
      <c r="BF983" t="str">
        <f t="shared" si="480"/>
        <v>sim</v>
      </c>
      <c r="BG983" s="38">
        <v>1120016</v>
      </c>
      <c r="BH983">
        <v>2</v>
      </c>
      <c r="BI983">
        <v>2</v>
      </c>
      <c r="BJ983">
        <v>3</v>
      </c>
      <c r="BK983">
        <v>1</v>
      </c>
      <c r="BL983">
        <v>2</v>
      </c>
      <c r="BT983">
        <v>10</v>
      </c>
    </row>
    <row r="984" spans="2:72" x14ac:dyDescent="0.25">
      <c r="B984" s="22">
        <v>11</v>
      </c>
      <c r="C984" s="23">
        <v>1120017</v>
      </c>
      <c r="D984" s="24" t="s">
        <v>1016</v>
      </c>
      <c r="E984" s="25">
        <f t="shared" si="481"/>
        <v>64</v>
      </c>
      <c r="F984" s="25">
        <f>Tabela4[[#This Row],[1º ano  LP]]</f>
        <v>64</v>
      </c>
      <c r="G984" s="27">
        <f t="shared" si="482"/>
        <v>4</v>
      </c>
      <c r="H984" s="27">
        <f>Tabela4[[#This Row],[1º ano - APLICADOR LP]]</f>
        <v>4</v>
      </c>
      <c r="I984" s="25">
        <f t="shared" si="483"/>
        <v>66</v>
      </c>
      <c r="J984" s="25">
        <f t="shared" si="498"/>
        <v>66</v>
      </c>
      <c r="K984" s="27">
        <f t="shared" si="484"/>
        <v>4</v>
      </c>
      <c r="L984" s="27">
        <f t="shared" si="499"/>
        <v>4</v>
      </c>
      <c r="M984" s="25">
        <f t="shared" si="485"/>
        <v>73</v>
      </c>
      <c r="N984" s="25">
        <f t="shared" si="500"/>
        <v>73</v>
      </c>
      <c r="O984" s="27">
        <f t="shared" si="486"/>
        <v>4</v>
      </c>
      <c r="P984" s="27">
        <f t="shared" si="501"/>
        <v>4</v>
      </c>
      <c r="Q984" s="25">
        <f t="shared" si="487"/>
        <v>86</v>
      </c>
      <c r="R984" s="25">
        <f t="shared" si="502"/>
        <v>86</v>
      </c>
      <c r="S984" s="25">
        <f t="shared" si="488"/>
        <v>74</v>
      </c>
      <c r="T984" s="25">
        <f t="shared" si="503"/>
        <v>74</v>
      </c>
      <c r="U984" s="25">
        <f t="shared" si="489"/>
        <v>100</v>
      </c>
      <c r="V984" s="25">
        <f t="shared" si="504"/>
        <v>100</v>
      </c>
      <c r="W984" s="25">
        <f t="shared" si="490"/>
        <v>0</v>
      </c>
      <c r="X984" s="25">
        <f t="shared" si="505"/>
        <v>0</v>
      </c>
      <c r="Y984" s="25">
        <f t="shared" si="491"/>
        <v>0</v>
      </c>
      <c r="Z984" s="25">
        <f t="shared" si="506"/>
        <v>0</v>
      </c>
      <c r="AA984" s="25">
        <f t="shared" si="492"/>
        <v>0</v>
      </c>
      <c r="AB984" s="25">
        <f t="shared" si="507"/>
        <v>0</v>
      </c>
      <c r="AC984" s="25">
        <f t="shared" si="493"/>
        <v>0</v>
      </c>
      <c r="AD984" s="25">
        <f t="shared" si="508"/>
        <v>0</v>
      </c>
      <c r="AE984" s="25">
        <f t="shared" si="494"/>
        <v>0</v>
      </c>
      <c r="AF984" s="27">
        <f t="shared" si="509"/>
        <v>0</v>
      </c>
      <c r="AG984" s="27">
        <f t="shared" si="495"/>
        <v>0</v>
      </c>
      <c r="AH984" s="27">
        <f t="shared" si="510"/>
        <v>0</v>
      </c>
      <c r="AI984" s="27">
        <f t="shared" si="496"/>
        <v>0</v>
      </c>
      <c r="AJ984" s="27">
        <f t="shared" si="497"/>
        <v>0</v>
      </c>
      <c r="AK984" s="26">
        <f>SUM(Tabela4[[#This Row],[1º ano  LP]:[Questionário Contextual Estudante]])</f>
        <v>950</v>
      </c>
      <c r="AM984">
        <f>IFERROR(IF(VLOOKUP(Tabela4[[#This Row],[Designação]],BW:BX,2,0)="SIM",SUM(AR984:AU984)+(4*(SUM(BH984:BK984))),0),0)</f>
        <v>0</v>
      </c>
      <c r="AN984">
        <f>IFERROR(IF(VLOOKUP(Tabela4[[#This Row],[Designação]],BW:BX,2,0)="SIM",SUM(AV984:BC984)+(4*(SUM(BL984:BS984))),0),0)</f>
        <v>0</v>
      </c>
      <c r="AO984">
        <f>IFERROR(VLOOKUP(Tabela4[[#This Row],[Designação]],BW:BX,2,0),0)</f>
        <v>0</v>
      </c>
      <c r="AP984" t="str">
        <f>IF(Tabela4[[#This Row],[Designação]]=AQ984,"SIM","NÃO")</f>
        <v>SIM</v>
      </c>
      <c r="AQ984" s="38">
        <v>1120017</v>
      </c>
      <c r="AR984">
        <v>56</v>
      </c>
      <c r="AS984">
        <v>58</v>
      </c>
      <c r="AT984">
        <v>65</v>
      </c>
      <c r="AU984">
        <v>74</v>
      </c>
      <c r="AV984">
        <v>66</v>
      </c>
      <c r="AW984">
        <v>88</v>
      </c>
      <c r="BD984">
        <v>407</v>
      </c>
      <c r="BF984" t="str">
        <f t="shared" si="480"/>
        <v>sim</v>
      </c>
      <c r="BG984" s="38">
        <v>1120017</v>
      </c>
      <c r="BH984">
        <v>2</v>
      </c>
      <c r="BI984">
        <v>2</v>
      </c>
      <c r="BJ984">
        <v>2</v>
      </c>
      <c r="BK984">
        <v>3</v>
      </c>
      <c r="BL984">
        <v>2</v>
      </c>
      <c r="BM984">
        <v>3</v>
      </c>
      <c r="BT984">
        <v>14</v>
      </c>
    </row>
    <row r="985" spans="2:72" x14ac:dyDescent="0.25">
      <c r="B985" s="22">
        <v>11</v>
      </c>
      <c r="C985" s="23">
        <v>1120018</v>
      </c>
      <c r="D985" s="24" t="s">
        <v>1017</v>
      </c>
      <c r="E985" s="25">
        <f t="shared" si="481"/>
        <v>82</v>
      </c>
      <c r="F985" s="25">
        <f>Tabela4[[#This Row],[1º ano  LP]]</f>
        <v>82</v>
      </c>
      <c r="G985" s="27">
        <f t="shared" si="482"/>
        <v>6</v>
      </c>
      <c r="H985" s="27">
        <f>Tabela4[[#This Row],[1º ano - APLICADOR LP]]</f>
        <v>6</v>
      </c>
      <c r="I985" s="25">
        <f t="shared" si="483"/>
        <v>89</v>
      </c>
      <c r="J985" s="25">
        <f t="shared" si="498"/>
        <v>89</v>
      </c>
      <c r="K985" s="27">
        <f t="shared" si="484"/>
        <v>6</v>
      </c>
      <c r="L985" s="27">
        <f t="shared" si="499"/>
        <v>6</v>
      </c>
      <c r="M985" s="25">
        <f t="shared" si="485"/>
        <v>66</v>
      </c>
      <c r="N985" s="25">
        <f t="shared" si="500"/>
        <v>66</v>
      </c>
      <c r="O985" s="27">
        <f t="shared" si="486"/>
        <v>4</v>
      </c>
      <c r="P985" s="27">
        <f t="shared" si="501"/>
        <v>4</v>
      </c>
      <c r="Q985" s="25">
        <f t="shared" si="487"/>
        <v>55</v>
      </c>
      <c r="R985" s="25">
        <f t="shared" si="502"/>
        <v>55</v>
      </c>
      <c r="S985" s="25">
        <f t="shared" si="488"/>
        <v>0</v>
      </c>
      <c r="T985" s="25">
        <f t="shared" si="503"/>
        <v>0</v>
      </c>
      <c r="U985" s="25">
        <f t="shared" si="489"/>
        <v>0</v>
      </c>
      <c r="V985" s="25">
        <f t="shared" si="504"/>
        <v>0</v>
      </c>
      <c r="W985" s="25">
        <f t="shared" si="490"/>
        <v>0</v>
      </c>
      <c r="X985" s="25">
        <f t="shared" si="505"/>
        <v>0</v>
      </c>
      <c r="Y985" s="25">
        <f t="shared" si="491"/>
        <v>0</v>
      </c>
      <c r="Z985" s="25">
        <f t="shared" si="506"/>
        <v>0</v>
      </c>
      <c r="AA985" s="25">
        <f t="shared" si="492"/>
        <v>0</v>
      </c>
      <c r="AB985" s="25">
        <f t="shared" si="507"/>
        <v>0</v>
      </c>
      <c r="AC985" s="25">
        <f t="shared" si="493"/>
        <v>0</v>
      </c>
      <c r="AD985" s="25">
        <f t="shared" si="508"/>
        <v>0</v>
      </c>
      <c r="AE985" s="25">
        <f t="shared" si="494"/>
        <v>0</v>
      </c>
      <c r="AF985" s="27">
        <f t="shared" si="509"/>
        <v>0</v>
      </c>
      <c r="AG985" s="27">
        <f t="shared" si="495"/>
        <v>0</v>
      </c>
      <c r="AH985" s="27">
        <f t="shared" si="510"/>
        <v>0</v>
      </c>
      <c r="AI985" s="27">
        <f t="shared" si="496"/>
        <v>0</v>
      </c>
      <c r="AJ985" s="27">
        <f t="shared" si="497"/>
        <v>0</v>
      </c>
      <c r="AK985" s="26">
        <f>SUM(Tabela4[[#This Row],[1º ano  LP]:[Questionário Contextual Estudante]])</f>
        <v>616</v>
      </c>
      <c r="AM985">
        <f>IFERROR(IF(VLOOKUP(Tabela4[[#This Row],[Designação]],BW:BX,2,0)="SIM",SUM(AR985:AU985)+(4*(SUM(BH985:BK985))),0),0)</f>
        <v>0</v>
      </c>
      <c r="AN985">
        <f>IFERROR(IF(VLOOKUP(Tabela4[[#This Row],[Designação]],BW:BX,2,0)="SIM",SUM(AV985:BC985)+(4*(SUM(BL985:BS985))),0),0)</f>
        <v>0</v>
      </c>
      <c r="AO985">
        <f>IFERROR(VLOOKUP(Tabela4[[#This Row],[Designação]],BW:BX,2,0),0)</f>
        <v>0</v>
      </c>
      <c r="AP985" t="str">
        <f>IF(Tabela4[[#This Row],[Designação]]=AQ985,"SIM","NÃO")</f>
        <v>SIM</v>
      </c>
      <c r="AQ985" s="38">
        <v>1120018</v>
      </c>
      <c r="AR985">
        <v>70</v>
      </c>
      <c r="AS985">
        <v>77</v>
      </c>
      <c r="AT985">
        <v>58</v>
      </c>
      <c r="AU985">
        <v>47</v>
      </c>
      <c r="BD985">
        <v>252</v>
      </c>
      <c r="BF985" t="str">
        <f t="shared" si="480"/>
        <v>sim</v>
      </c>
      <c r="BG985" s="38">
        <v>1120018</v>
      </c>
      <c r="BH985">
        <v>3</v>
      </c>
      <c r="BI985">
        <v>3</v>
      </c>
      <c r="BJ985">
        <v>2</v>
      </c>
      <c r="BK985">
        <v>2</v>
      </c>
      <c r="BT985">
        <v>10</v>
      </c>
    </row>
    <row r="986" spans="2:72" x14ac:dyDescent="0.25">
      <c r="B986" s="22">
        <v>11</v>
      </c>
      <c r="C986" s="23">
        <v>1120019</v>
      </c>
      <c r="D986" s="24" t="s">
        <v>1018</v>
      </c>
      <c r="E986" s="25">
        <f t="shared" si="481"/>
        <v>21</v>
      </c>
      <c r="F986" s="25">
        <f>Tabela4[[#This Row],[1º ano  LP]]</f>
        <v>21</v>
      </c>
      <c r="G986" s="27">
        <f t="shared" si="482"/>
        <v>2</v>
      </c>
      <c r="H986" s="27">
        <f>Tabela4[[#This Row],[1º ano - APLICADOR LP]]</f>
        <v>2</v>
      </c>
      <c r="I986" s="25">
        <f t="shared" si="483"/>
        <v>58</v>
      </c>
      <c r="J986" s="25">
        <f t="shared" si="498"/>
        <v>58</v>
      </c>
      <c r="K986" s="27">
        <f t="shared" si="484"/>
        <v>4</v>
      </c>
      <c r="L986" s="27">
        <f t="shared" si="499"/>
        <v>4</v>
      </c>
      <c r="M986" s="25">
        <f t="shared" si="485"/>
        <v>62</v>
      </c>
      <c r="N986" s="25">
        <f t="shared" si="500"/>
        <v>62</v>
      </c>
      <c r="O986" s="27">
        <f t="shared" si="486"/>
        <v>4</v>
      </c>
      <c r="P986" s="27">
        <f t="shared" si="501"/>
        <v>4</v>
      </c>
      <c r="Q986" s="25">
        <f t="shared" si="487"/>
        <v>72</v>
      </c>
      <c r="R986" s="25">
        <f t="shared" si="502"/>
        <v>72</v>
      </c>
      <c r="S986" s="25">
        <f t="shared" si="488"/>
        <v>37</v>
      </c>
      <c r="T986" s="25">
        <f t="shared" si="503"/>
        <v>37</v>
      </c>
      <c r="U986" s="25">
        <f t="shared" si="489"/>
        <v>107</v>
      </c>
      <c r="V986" s="25">
        <f t="shared" si="504"/>
        <v>107</v>
      </c>
      <c r="W986" s="25">
        <f t="shared" si="490"/>
        <v>155</v>
      </c>
      <c r="X986" s="25">
        <f t="shared" si="505"/>
        <v>155</v>
      </c>
      <c r="Y986" s="25">
        <f t="shared" si="491"/>
        <v>122</v>
      </c>
      <c r="Z986" s="25">
        <f t="shared" si="506"/>
        <v>122</v>
      </c>
      <c r="AA986" s="25">
        <f t="shared" si="492"/>
        <v>157</v>
      </c>
      <c r="AB986" s="25">
        <f t="shared" si="507"/>
        <v>157</v>
      </c>
      <c r="AC986" s="25">
        <f t="shared" si="493"/>
        <v>0</v>
      </c>
      <c r="AD986" s="25">
        <f t="shared" si="508"/>
        <v>0</v>
      </c>
      <c r="AE986" s="25">
        <f t="shared" si="494"/>
        <v>24</v>
      </c>
      <c r="AF986" s="27">
        <f t="shared" si="509"/>
        <v>24</v>
      </c>
      <c r="AG986" s="27">
        <f t="shared" si="495"/>
        <v>0</v>
      </c>
      <c r="AH986" s="27">
        <f t="shared" si="510"/>
        <v>0</v>
      </c>
      <c r="AI986" s="27">
        <f t="shared" si="496"/>
        <v>0</v>
      </c>
      <c r="AJ986" s="27">
        <f t="shared" si="497"/>
        <v>0</v>
      </c>
      <c r="AK986" s="26">
        <f>SUM(Tabela4[[#This Row],[1º ano  LP]:[Questionário Contextual Estudante]])</f>
        <v>1650</v>
      </c>
      <c r="AM986">
        <f>IFERROR(IF(VLOOKUP(Tabela4[[#This Row],[Designação]],BW:BX,2,0)="SIM",SUM(AR986:AU986)+(4*(SUM(BH986:BK986))),0),0)</f>
        <v>0</v>
      </c>
      <c r="AN986">
        <f>IFERROR(IF(VLOOKUP(Tabela4[[#This Row],[Designação]],BW:BX,2,0)="SIM",SUM(AV986:BC986)+(4*(SUM(BL986:BS986))),0),0)</f>
        <v>0</v>
      </c>
      <c r="AO986">
        <f>IFERROR(VLOOKUP(Tabela4[[#This Row],[Designação]],BW:BX,2,0),0)</f>
        <v>0</v>
      </c>
      <c r="AP986" t="str">
        <f>IF(Tabela4[[#This Row],[Designação]]=AQ986,"SIM","NÃO")</f>
        <v>SIM</v>
      </c>
      <c r="AQ986" s="38">
        <v>1120019</v>
      </c>
      <c r="AR986">
        <v>17</v>
      </c>
      <c r="AS986">
        <v>50</v>
      </c>
      <c r="AT986">
        <v>54</v>
      </c>
      <c r="AU986">
        <v>64</v>
      </c>
      <c r="AV986">
        <v>33</v>
      </c>
      <c r="AW986">
        <v>95</v>
      </c>
      <c r="AX986">
        <v>139</v>
      </c>
      <c r="AY986">
        <v>110</v>
      </c>
      <c r="AZ986">
        <v>141</v>
      </c>
      <c r="BB986">
        <v>20</v>
      </c>
      <c r="BD986">
        <v>723</v>
      </c>
      <c r="BF986" t="str">
        <f t="shared" si="480"/>
        <v>sim</v>
      </c>
      <c r="BG986" s="38">
        <v>1120019</v>
      </c>
      <c r="BH986">
        <v>1</v>
      </c>
      <c r="BI986">
        <v>2</v>
      </c>
      <c r="BJ986">
        <v>2</v>
      </c>
      <c r="BK986">
        <v>2</v>
      </c>
      <c r="BL986">
        <v>1</v>
      </c>
      <c r="BM986">
        <v>3</v>
      </c>
      <c r="BN986">
        <v>4</v>
      </c>
      <c r="BO986">
        <v>3</v>
      </c>
      <c r="BP986">
        <v>4</v>
      </c>
      <c r="BR986">
        <v>1</v>
      </c>
      <c r="BT986">
        <v>23</v>
      </c>
    </row>
    <row r="987" spans="2:72" x14ac:dyDescent="0.25">
      <c r="B987" s="22">
        <v>11</v>
      </c>
      <c r="C987" s="23">
        <v>1120020</v>
      </c>
      <c r="D987" s="24" t="s">
        <v>1019</v>
      </c>
      <c r="E987" s="25">
        <f t="shared" si="481"/>
        <v>0</v>
      </c>
      <c r="F987" s="25">
        <f>Tabela4[[#This Row],[1º ano  LP]]</f>
        <v>0</v>
      </c>
      <c r="G987" s="27">
        <f t="shared" si="482"/>
        <v>0</v>
      </c>
      <c r="H987" s="27">
        <f>Tabela4[[#This Row],[1º ano - APLICADOR LP]]</f>
        <v>0</v>
      </c>
      <c r="I987" s="25">
        <f t="shared" si="483"/>
        <v>0</v>
      </c>
      <c r="J987" s="25">
        <f t="shared" si="498"/>
        <v>0</v>
      </c>
      <c r="K987" s="27">
        <f t="shared" si="484"/>
        <v>0</v>
      </c>
      <c r="L987" s="27">
        <f t="shared" si="499"/>
        <v>0</v>
      </c>
      <c r="M987" s="25">
        <f t="shared" si="485"/>
        <v>0</v>
      </c>
      <c r="N987" s="25">
        <f t="shared" si="500"/>
        <v>0</v>
      </c>
      <c r="O987" s="27">
        <f t="shared" si="486"/>
        <v>0</v>
      </c>
      <c r="P987" s="27">
        <f t="shared" si="501"/>
        <v>0</v>
      </c>
      <c r="Q987" s="25">
        <f t="shared" si="487"/>
        <v>0</v>
      </c>
      <c r="R987" s="25">
        <f t="shared" si="502"/>
        <v>0</v>
      </c>
      <c r="S987" s="25">
        <f t="shared" si="488"/>
        <v>0</v>
      </c>
      <c r="T987" s="25">
        <f t="shared" si="503"/>
        <v>0</v>
      </c>
      <c r="U987" s="25">
        <f t="shared" si="489"/>
        <v>34</v>
      </c>
      <c r="V987" s="25">
        <f t="shared" si="504"/>
        <v>34</v>
      </c>
      <c r="W987" s="25">
        <f t="shared" si="490"/>
        <v>76</v>
      </c>
      <c r="X987" s="25">
        <f t="shared" si="505"/>
        <v>76</v>
      </c>
      <c r="Y987" s="25">
        <f t="shared" si="491"/>
        <v>75</v>
      </c>
      <c r="Z987" s="25">
        <f t="shared" si="506"/>
        <v>75</v>
      </c>
      <c r="AA987" s="25">
        <f t="shared" si="492"/>
        <v>116</v>
      </c>
      <c r="AB987" s="25">
        <f t="shared" si="507"/>
        <v>116</v>
      </c>
      <c r="AC987" s="25">
        <f t="shared" si="493"/>
        <v>0</v>
      </c>
      <c r="AD987" s="25">
        <f t="shared" si="508"/>
        <v>0</v>
      </c>
      <c r="AE987" s="25">
        <f t="shared" si="494"/>
        <v>0</v>
      </c>
      <c r="AF987" s="27">
        <f t="shared" si="509"/>
        <v>0</v>
      </c>
      <c r="AG987" s="27">
        <f t="shared" si="495"/>
        <v>0</v>
      </c>
      <c r="AH987" s="27">
        <f t="shared" si="510"/>
        <v>0</v>
      </c>
      <c r="AI987" s="27">
        <f t="shared" si="496"/>
        <v>0</v>
      </c>
      <c r="AJ987" s="27">
        <f t="shared" si="497"/>
        <v>0</v>
      </c>
      <c r="AK987" s="26">
        <f>SUM(Tabela4[[#This Row],[1º ano  LP]:[Questionário Contextual Estudante]])</f>
        <v>602</v>
      </c>
      <c r="AM987">
        <f>IFERROR(IF(VLOOKUP(Tabela4[[#This Row],[Designação]],BW:BX,2,0)="SIM",SUM(AR987:AU987)+(4*(SUM(BH987:BK987))),0),0)</f>
        <v>0</v>
      </c>
      <c r="AN987">
        <f>IFERROR(IF(VLOOKUP(Tabela4[[#This Row],[Designação]],BW:BX,2,0)="SIM",SUM(AV987:BC987)+(4*(SUM(BL987:BS987))),0),0)</f>
        <v>0</v>
      </c>
      <c r="AO987">
        <f>IFERROR(VLOOKUP(Tabela4[[#This Row],[Designação]],BW:BX,2,0),0)</f>
        <v>0</v>
      </c>
      <c r="AP987" t="str">
        <f>IF(Tabela4[[#This Row],[Designação]]=AQ987,"SIM","NÃO")</f>
        <v>SIM</v>
      </c>
      <c r="AQ987" s="38">
        <v>1120020</v>
      </c>
      <c r="AW987">
        <v>30</v>
      </c>
      <c r="AX987">
        <v>68</v>
      </c>
      <c r="AY987">
        <v>67</v>
      </c>
      <c r="AZ987">
        <v>104</v>
      </c>
      <c r="BD987">
        <v>269</v>
      </c>
      <c r="BF987" t="str">
        <f t="shared" si="480"/>
        <v>sim</v>
      </c>
      <c r="BG987" s="38">
        <v>1120020</v>
      </c>
      <c r="BM987">
        <v>1</v>
      </c>
      <c r="BN987">
        <v>2</v>
      </c>
      <c r="BO987">
        <v>2</v>
      </c>
      <c r="BP987">
        <v>3</v>
      </c>
      <c r="BT987">
        <v>8</v>
      </c>
    </row>
    <row r="988" spans="2:72" x14ac:dyDescent="0.25">
      <c r="B988" s="22">
        <v>11</v>
      </c>
      <c r="C988" s="23">
        <v>1120021</v>
      </c>
      <c r="D988" s="24" t="s">
        <v>1020</v>
      </c>
      <c r="E988" s="25">
        <f t="shared" si="481"/>
        <v>0</v>
      </c>
      <c r="F988" s="25">
        <f>Tabela4[[#This Row],[1º ano  LP]]</f>
        <v>0</v>
      </c>
      <c r="G988" s="27">
        <f t="shared" si="482"/>
        <v>0</v>
      </c>
      <c r="H988" s="27">
        <f>Tabela4[[#This Row],[1º ano - APLICADOR LP]]</f>
        <v>0</v>
      </c>
      <c r="I988" s="25">
        <f t="shared" si="483"/>
        <v>0</v>
      </c>
      <c r="J988" s="25">
        <f t="shared" si="498"/>
        <v>0</v>
      </c>
      <c r="K988" s="27">
        <f t="shared" si="484"/>
        <v>0</v>
      </c>
      <c r="L988" s="27">
        <f t="shared" si="499"/>
        <v>0</v>
      </c>
      <c r="M988" s="25">
        <f t="shared" si="485"/>
        <v>0</v>
      </c>
      <c r="N988" s="25">
        <f t="shared" si="500"/>
        <v>0</v>
      </c>
      <c r="O988" s="27">
        <f t="shared" si="486"/>
        <v>0</v>
      </c>
      <c r="P988" s="27">
        <f t="shared" si="501"/>
        <v>0</v>
      </c>
      <c r="Q988" s="25">
        <f t="shared" si="487"/>
        <v>0</v>
      </c>
      <c r="R988" s="25">
        <f t="shared" si="502"/>
        <v>0</v>
      </c>
      <c r="S988" s="25">
        <f t="shared" si="488"/>
        <v>0</v>
      </c>
      <c r="T988" s="25">
        <f t="shared" si="503"/>
        <v>0</v>
      </c>
      <c r="U988" s="25">
        <f t="shared" si="489"/>
        <v>77</v>
      </c>
      <c r="V988" s="25">
        <f t="shared" si="504"/>
        <v>77</v>
      </c>
      <c r="W988" s="25">
        <f t="shared" si="490"/>
        <v>84</v>
      </c>
      <c r="X988" s="25">
        <f t="shared" si="505"/>
        <v>84</v>
      </c>
      <c r="Y988" s="25">
        <f t="shared" si="491"/>
        <v>81</v>
      </c>
      <c r="Z988" s="25">
        <f t="shared" si="506"/>
        <v>81</v>
      </c>
      <c r="AA988" s="25">
        <f t="shared" si="492"/>
        <v>41</v>
      </c>
      <c r="AB988" s="25">
        <f t="shared" si="507"/>
        <v>41</v>
      </c>
      <c r="AC988" s="25">
        <f t="shared" si="493"/>
        <v>0</v>
      </c>
      <c r="AD988" s="25">
        <f t="shared" si="508"/>
        <v>0</v>
      </c>
      <c r="AE988" s="25">
        <f t="shared" si="494"/>
        <v>25</v>
      </c>
      <c r="AF988" s="27">
        <f t="shared" si="509"/>
        <v>25</v>
      </c>
      <c r="AG988" s="27">
        <f t="shared" si="495"/>
        <v>0</v>
      </c>
      <c r="AH988" s="27">
        <f t="shared" si="510"/>
        <v>0</v>
      </c>
      <c r="AI988" s="27">
        <f t="shared" si="496"/>
        <v>0</v>
      </c>
      <c r="AJ988" s="27">
        <f t="shared" si="497"/>
        <v>0</v>
      </c>
      <c r="AK988" s="26">
        <f>SUM(Tabela4[[#This Row],[1º ano  LP]:[Questionário Contextual Estudante]])</f>
        <v>616</v>
      </c>
      <c r="AM988">
        <f>IFERROR(IF(VLOOKUP(Tabela4[[#This Row],[Designação]],BW:BX,2,0)="SIM",SUM(AR988:AU988)+(4*(SUM(BH988:BK988))),0),0)</f>
        <v>0</v>
      </c>
      <c r="AN988">
        <f>IFERROR(IF(VLOOKUP(Tabela4[[#This Row],[Designação]],BW:BX,2,0)="SIM",SUM(AV988:BC988)+(4*(SUM(BL988:BS988))),0),0)</f>
        <v>0</v>
      </c>
      <c r="AO988">
        <f>IFERROR(VLOOKUP(Tabela4[[#This Row],[Designação]],BW:BX,2,0),0)</f>
        <v>0</v>
      </c>
      <c r="AP988" t="str">
        <f>IF(Tabela4[[#This Row],[Designação]]=AQ988,"SIM","NÃO")</f>
        <v>SIM</v>
      </c>
      <c r="AQ988" s="38">
        <v>1120021</v>
      </c>
      <c r="AW988">
        <v>69</v>
      </c>
      <c r="AX988">
        <v>76</v>
      </c>
      <c r="AY988">
        <v>73</v>
      </c>
      <c r="AZ988">
        <v>37</v>
      </c>
      <c r="BB988">
        <v>21</v>
      </c>
      <c r="BD988">
        <v>276</v>
      </c>
      <c r="BF988" t="str">
        <f t="shared" si="480"/>
        <v>sim</v>
      </c>
      <c r="BG988" s="38">
        <v>1120021</v>
      </c>
      <c r="BM988">
        <v>2</v>
      </c>
      <c r="BN988">
        <v>2</v>
      </c>
      <c r="BO988">
        <v>2</v>
      </c>
      <c r="BP988">
        <v>1</v>
      </c>
      <c r="BR988">
        <v>1</v>
      </c>
      <c r="BT988">
        <v>8</v>
      </c>
    </row>
    <row r="989" spans="2:72" x14ac:dyDescent="0.25">
      <c r="B989" s="22">
        <v>11</v>
      </c>
      <c r="C989" s="23">
        <v>1120022</v>
      </c>
      <c r="D989" s="24" t="s">
        <v>1021</v>
      </c>
      <c r="E989" s="25">
        <f t="shared" si="481"/>
        <v>30</v>
      </c>
      <c r="F989" s="25">
        <f>Tabela4[[#This Row],[1º ano  LP]]</f>
        <v>30</v>
      </c>
      <c r="G989" s="27">
        <f t="shared" si="482"/>
        <v>2</v>
      </c>
      <c r="H989" s="27">
        <f>Tabela4[[#This Row],[1º ano - APLICADOR LP]]</f>
        <v>2</v>
      </c>
      <c r="I989" s="25">
        <f t="shared" si="483"/>
        <v>65</v>
      </c>
      <c r="J989" s="25">
        <f t="shared" si="498"/>
        <v>65</v>
      </c>
      <c r="K989" s="27">
        <f t="shared" si="484"/>
        <v>4</v>
      </c>
      <c r="L989" s="27">
        <f t="shared" si="499"/>
        <v>4</v>
      </c>
      <c r="M989" s="25">
        <f t="shared" si="485"/>
        <v>60</v>
      </c>
      <c r="N989" s="25">
        <f t="shared" si="500"/>
        <v>60</v>
      </c>
      <c r="O989" s="27">
        <f t="shared" si="486"/>
        <v>4</v>
      </c>
      <c r="P989" s="27">
        <f t="shared" si="501"/>
        <v>4</v>
      </c>
      <c r="Q989" s="25">
        <f t="shared" si="487"/>
        <v>32</v>
      </c>
      <c r="R989" s="25">
        <f t="shared" si="502"/>
        <v>32</v>
      </c>
      <c r="S989" s="25">
        <f t="shared" si="488"/>
        <v>67</v>
      </c>
      <c r="T989" s="25">
        <f t="shared" si="503"/>
        <v>67</v>
      </c>
      <c r="U989" s="25">
        <f t="shared" si="489"/>
        <v>0</v>
      </c>
      <c r="V989" s="25">
        <f t="shared" si="504"/>
        <v>0</v>
      </c>
      <c r="W989" s="25">
        <f t="shared" si="490"/>
        <v>0</v>
      </c>
      <c r="X989" s="25">
        <f t="shared" si="505"/>
        <v>0</v>
      </c>
      <c r="Y989" s="25">
        <f t="shared" si="491"/>
        <v>0</v>
      </c>
      <c r="Z989" s="25">
        <f t="shared" si="506"/>
        <v>0</v>
      </c>
      <c r="AA989" s="25">
        <f t="shared" si="492"/>
        <v>0</v>
      </c>
      <c r="AB989" s="25">
        <f t="shared" si="507"/>
        <v>0</v>
      </c>
      <c r="AC989" s="25">
        <f t="shared" si="493"/>
        <v>0</v>
      </c>
      <c r="AD989" s="25">
        <f t="shared" si="508"/>
        <v>0</v>
      </c>
      <c r="AE989" s="25">
        <f t="shared" si="494"/>
        <v>0</v>
      </c>
      <c r="AF989" s="27">
        <f t="shared" si="509"/>
        <v>0</v>
      </c>
      <c r="AG989" s="27">
        <f t="shared" si="495"/>
        <v>0</v>
      </c>
      <c r="AH989" s="27">
        <f t="shared" si="510"/>
        <v>0</v>
      </c>
      <c r="AI989" s="27">
        <f t="shared" si="496"/>
        <v>187</v>
      </c>
      <c r="AJ989" s="27">
        <f t="shared" si="497"/>
        <v>67</v>
      </c>
      <c r="AK989" s="26">
        <f>SUM(Tabela4[[#This Row],[1º ano  LP]:[Questionário Contextual Estudante]])</f>
        <v>782</v>
      </c>
      <c r="AM989">
        <f>IFERROR(IF(VLOOKUP(Tabela4[[#This Row],[Designação]],BW:BX,2,0)="SIM",SUM(AR989:AU989)+(4*(SUM(BH989:BK989))),0),0)</f>
        <v>187</v>
      </c>
      <c r="AN989">
        <f>IFERROR(IF(VLOOKUP(Tabela4[[#This Row],[Designação]],BW:BX,2,0)="SIM",SUM(AV989:BC989)+(4*(SUM(BL989:BS989))),0),0)</f>
        <v>67</v>
      </c>
      <c r="AO989" t="str">
        <f>IFERROR(VLOOKUP(Tabela4[[#This Row],[Designação]],BW:BX,2,0),0)</f>
        <v>SIM</v>
      </c>
      <c r="AP989" t="str">
        <f>IF(Tabela4[[#This Row],[Designação]]=AQ989,"SIM","NÃO")</f>
        <v>SIM</v>
      </c>
      <c r="AQ989" s="38">
        <v>1120022</v>
      </c>
      <c r="AR989">
        <v>26</v>
      </c>
      <c r="AS989">
        <v>57</v>
      </c>
      <c r="AT989">
        <v>52</v>
      </c>
      <c r="AU989">
        <v>28</v>
      </c>
      <c r="AV989">
        <v>59</v>
      </c>
      <c r="BD989">
        <v>222</v>
      </c>
      <c r="BF989" t="str">
        <f t="shared" si="480"/>
        <v>sim</v>
      </c>
      <c r="BG989" s="38">
        <v>1120022</v>
      </c>
      <c r="BH989">
        <v>1</v>
      </c>
      <c r="BI989">
        <v>2</v>
      </c>
      <c r="BJ989">
        <v>2</v>
      </c>
      <c r="BK989">
        <v>1</v>
      </c>
      <c r="BL989">
        <v>2</v>
      </c>
      <c r="BT989">
        <v>8</v>
      </c>
    </row>
    <row r="990" spans="2:72" x14ac:dyDescent="0.25">
      <c r="B990" s="22">
        <v>11</v>
      </c>
      <c r="C990" s="23">
        <v>1120024</v>
      </c>
      <c r="D990" s="24" t="s">
        <v>1022</v>
      </c>
      <c r="E990" s="25">
        <f t="shared" si="481"/>
        <v>161</v>
      </c>
      <c r="F990" s="25">
        <f>Tabela4[[#This Row],[1º ano  LP]]</f>
        <v>161</v>
      </c>
      <c r="G990" s="27">
        <f t="shared" si="482"/>
        <v>10</v>
      </c>
      <c r="H990" s="27">
        <f>Tabela4[[#This Row],[1º ano - APLICADOR LP]]</f>
        <v>10</v>
      </c>
      <c r="I990" s="25">
        <f t="shared" si="483"/>
        <v>177</v>
      </c>
      <c r="J990" s="25">
        <f t="shared" si="498"/>
        <v>177</v>
      </c>
      <c r="K990" s="27">
        <f t="shared" si="484"/>
        <v>10</v>
      </c>
      <c r="L990" s="27">
        <f t="shared" si="499"/>
        <v>10</v>
      </c>
      <c r="M990" s="25">
        <f t="shared" si="485"/>
        <v>174</v>
      </c>
      <c r="N990" s="25">
        <f t="shared" si="500"/>
        <v>174</v>
      </c>
      <c r="O990" s="27">
        <f t="shared" si="486"/>
        <v>10</v>
      </c>
      <c r="P990" s="27">
        <f t="shared" si="501"/>
        <v>10</v>
      </c>
      <c r="Q990" s="25">
        <f t="shared" si="487"/>
        <v>174</v>
      </c>
      <c r="R990" s="25">
        <f t="shared" si="502"/>
        <v>174</v>
      </c>
      <c r="S990" s="25">
        <f t="shared" si="488"/>
        <v>148</v>
      </c>
      <c r="T990" s="25">
        <f t="shared" si="503"/>
        <v>148</v>
      </c>
      <c r="U990" s="25">
        <f t="shared" si="489"/>
        <v>43</v>
      </c>
      <c r="V990" s="25">
        <f t="shared" si="504"/>
        <v>43</v>
      </c>
      <c r="W990" s="25">
        <f t="shared" si="490"/>
        <v>0</v>
      </c>
      <c r="X990" s="25">
        <f t="shared" si="505"/>
        <v>0</v>
      </c>
      <c r="Y990" s="25">
        <f t="shared" si="491"/>
        <v>0</v>
      </c>
      <c r="Z990" s="25">
        <f t="shared" si="506"/>
        <v>0</v>
      </c>
      <c r="AA990" s="25">
        <f t="shared" si="492"/>
        <v>0</v>
      </c>
      <c r="AB990" s="25">
        <f t="shared" si="507"/>
        <v>0</v>
      </c>
      <c r="AC990" s="25">
        <f t="shared" si="493"/>
        <v>0</v>
      </c>
      <c r="AD990" s="25">
        <f t="shared" si="508"/>
        <v>0</v>
      </c>
      <c r="AE990" s="25">
        <f t="shared" si="494"/>
        <v>0</v>
      </c>
      <c r="AF990" s="27">
        <f t="shared" si="509"/>
        <v>0</v>
      </c>
      <c r="AG990" s="27">
        <f t="shared" si="495"/>
        <v>0</v>
      </c>
      <c r="AH990" s="27">
        <f t="shared" si="510"/>
        <v>0</v>
      </c>
      <c r="AI990" s="27">
        <f t="shared" si="496"/>
        <v>0</v>
      </c>
      <c r="AJ990" s="27">
        <f t="shared" si="497"/>
        <v>0</v>
      </c>
      <c r="AK990" s="26">
        <f>SUM(Tabela4[[#This Row],[1º ano  LP]:[Questionário Contextual Estudante]])</f>
        <v>1814</v>
      </c>
      <c r="AM990">
        <f>IFERROR(IF(VLOOKUP(Tabela4[[#This Row],[Designação]],BW:BX,2,0)="SIM",SUM(AR990:AU990)+(4*(SUM(BH990:BK990))),0),0)</f>
        <v>0</v>
      </c>
      <c r="AN990">
        <f>IFERROR(IF(VLOOKUP(Tabela4[[#This Row],[Designação]],BW:BX,2,0)="SIM",SUM(AV990:BC990)+(4*(SUM(BL990:BS990))),0),0)</f>
        <v>0</v>
      </c>
      <c r="AO990">
        <f>IFERROR(VLOOKUP(Tabela4[[#This Row],[Designação]],BW:BX,2,0),0)</f>
        <v>0</v>
      </c>
      <c r="AP990" t="str">
        <f>IF(Tabela4[[#This Row],[Designação]]=AQ990,"SIM","NÃO")</f>
        <v>SIM</v>
      </c>
      <c r="AQ990" s="38">
        <v>1120024</v>
      </c>
      <c r="AR990">
        <v>141</v>
      </c>
      <c r="AS990">
        <v>157</v>
      </c>
      <c r="AT990">
        <v>154</v>
      </c>
      <c r="AU990">
        <v>154</v>
      </c>
      <c r="AV990">
        <v>132</v>
      </c>
      <c r="AW990">
        <v>39</v>
      </c>
      <c r="BD990">
        <v>777</v>
      </c>
      <c r="BF990" t="str">
        <f t="shared" si="480"/>
        <v>sim</v>
      </c>
      <c r="BG990" s="38">
        <v>1120024</v>
      </c>
      <c r="BH990">
        <v>5</v>
      </c>
      <c r="BI990">
        <v>5</v>
      </c>
      <c r="BJ990">
        <v>5</v>
      </c>
      <c r="BK990">
        <v>5</v>
      </c>
      <c r="BL990">
        <v>4</v>
      </c>
      <c r="BM990">
        <v>1</v>
      </c>
      <c r="BT990">
        <v>25</v>
      </c>
    </row>
    <row r="991" spans="2:72" x14ac:dyDescent="0.25">
      <c r="B991" s="22">
        <v>11</v>
      </c>
      <c r="C991" s="23">
        <v>1120025</v>
      </c>
      <c r="D991" s="24" t="s">
        <v>1023</v>
      </c>
      <c r="E991" s="25">
        <f t="shared" si="481"/>
        <v>67</v>
      </c>
      <c r="F991" s="25">
        <f>Tabela4[[#This Row],[1º ano  LP]]</f>
        <v>67</v>
      </c>
      <c r="G991" s="27">
        <f t="shared" si="482"/>
        <v>4</v>
      </c>
      <c r="H991" s="27">
        <f>Tabela4[[#This Row],[1º ano - APLICADOR LP]]</f>
        <v>4</v>
      </c>
      <c r="I991" s="25">
        <f t="shared" si="483"/>
        <v>63</v>
      </c>
      <c r="J991" s="25">
        <f t="shared" si="498"/>
        <v>63</v>
      </c>
      <c r="K991" s="27">
        <f t="shared" si="484"/>
        <v>4</v>
      </c>
      <c r="L991" s="27">
        <f t="shared" si="499"/>
        <v>4</v>
      </c>
      <c r="M991" s="25">
        <f t="shared" si="485"/>
        <v>67</v>
      </c>
      <c r="N991" s="25">
        <f t="shared" si="500"/>
        <v>67</v>
      </c>
      <c r="O991" s="27">
        <f t="shared" si="486"/>
        <v>4</v>
      </c>
      <c r="P991" s="27">
        <f t="shared" si="501"/>
        <v>4</v>
      </c>
      <c r="Q991" s="25">
        <f t="shared" si="487"/>
        <v>66</v>
      </c>
      <c r="R991" s="25">
        <f t="shared" si="502"/>
        <v>66</v>
      </c>
      <c r="S991" s="25">
        <f t="shared" si="488"/>
        <v>65</v>
      </c>
      <c r="T991" s="25">
        <f t="shared" si="503"/>
        <v>65</v>
      </c>
      <c r="U991" s="25">
        <f t="shared" si="489"/>
        <v>0</v>
      </c>
      <c r="V991" s="25">
        <f t="shared" si="504"/>
        <v>0</v>
      </c>
      <c r="W991" s="25">
        <f t="shared" si="490"/>
        <v>0</v>
      </c>
      <c r="X991" s="25">
        <f t="shared" si="505"/>
        <v>0</v>
      </c>
      <c r="Y991" s="25">
        <f t="shared" si="491"/>
        <v>0</v>
      </c>
      <c r="Z991" s="25">
        <f t="shared" si="506"/>
        <v>0</v>
      </c>
      <c r="AA991" s="25">
        <f t="shared" si="492"/>
        <v>0</v>
      </c>
      <c r="AB991" s="25">
        <f t="shared" si="507"/>
        <v>0</v>
      </c>
      <c r="AC991" s="25">
        <f t="shared" si="493"/>
        <v>0</v>
      </c>
      <c r="AD991" s="25">
        <f t="shared" si="508"/>
        <v>0</v>
      </c>
      <c r="AE991" s="25">
        <f t="shared" si="494"/>
        <v>0</v>
      </c>
      <c r="AF991" s="27">
        <f t="shared" si="509"/>
        <v>0</v>
      </c>
      <c r="AG991" s="27">
        <f t="shared" si="495"/>
        <v>0</v>
      </c>
      <c r="AH991" s="27">
        <f t="shared" si="510"/>
        <v>0</v>
      </c>
      <c r="AI991" s="27">
        <f t="shared" si="496"/>
        <v>0</v>
      </c>
      <c r="AJ991" s="27">
        <f t="shared" si="497"/>
        <v>0</v>
      </c>
      <c r="AK991" s="26">
        <f>SUM(Tabela4[[#This Row],[1º ano  LP]:[Questionário Contextual Estudante]])</f>
        <v>680</v>
      </c>
      <c r="AM991">
        <f>IFERROR(IF(VLOOKUP(Tabela4[[#This Row],[Designação]],BW:BX,2,0)="SIM",SUM(AR991:AU991)+(4*(SUM(BH991:BK991))),0),0)</f>
        <v>0</v>
      </c>
      <c r="AN991">
        <f>IFERROR(IF(VLOOKUP(Tabela4[[#This Row],[Designação]],BW:BX,2,0)="SIM",SUM(AV991:BC991)+(4*(SUM(BL991:BS991))),0),0)</f>
        <v>0</v>
      </c>
      <c r="AO991">
        <f>IFERROR(VLOOKUP(Tabela4[[#This Row],[Designação]],BW:BX,2,0),0)</f>
        <v>0</v>
      </c>
      <c r="AP991" t="str">
        <f>IF(Tabela4[[#This Row],[Designação]]=AQ991,"SIM","NÃO")</f>
        <v>SIM</v>
      </c>
      <c r="AQ991" s="38">
        <v>1120025</v>
      </c>
      <c r="AR991">
        <v>59</v>
      </c>
      <c r="AS991">
        <v>55</v>
      </c>
      <c r="AT991">
        <v>59</v>
      </c>
      <c r="AU991">
        <v>58</v>
      </c>
      <c r="AV991">
        <v>57</v>
      </c>
      <c r="BD991">
        <v>288</v>
      </c>
      <c r="BF991" t="str">
        <f t="shared" si="480"/>
        <v>sim</v>
      </c>
      <c r="BG991" s="38">
        <v>1120025</v>
      </c>
      <c r="BH991">
        <v>2</v>
      </c>
      <c r="BI991">
        <v>2</v>
      </c>
      <c r="BJ991">
        <v>2</v>
      </c>
      <c r="BK991">
        <v>2</v>
      </c>
      <c r="BL991">
        <v>2</v>
      </c>
      <c r="BT991">
        <v>10</v>
      </c>
    </row>
    <row r="992" spans="2:72" x14ac:dyDescent="0.25">
      <c r="B992" s="22">
        <v>11</v>
      </c>
      <c r="C992" s="23">
        <v>1120028</v>
      </c>
      <c r="D992" s="24" t="s">
        <v>1024</v>
      </c>
      <c r="E992" s="25">
        <f t="shared" si="481"/>
        <v>24</v>
      </c>
      <c r="F992" s="25">
        <f>Tabela4[[#This Row],[1º ano  LP]]</f>
        <v>24</v>
      </c>
      <c r="G992" s="27">
        <f t="shared" si="482"/>
        <v>2</v>
      </c>
      <c r="H992" s="27">
        <f>Tabela4[[#This Row],[1º ano - APLICADOR LP]]</f>
        <v>2</v>
      </c>
      <c r="I992" s="25">
        <f t="shared" si="483"/>
        <v>23</v>
      </c>
      <c r="J992" s="25">
        <f t="shared" si="498"/>
        <v>23</v>
      </c>
      <c r="K992" s="27">
        <f t="shared" si="484"/>
        <v>2</v>
      </c>
      <c r="L992" s="27">
        <f t="shared" si="499"/>
        <v>2</v>
      </c>
      <c r="M992" s="25">
        <f t="shared" si="485"/>
        <v>30</v>
      </c>
      <c r="N992" s="25">
        <f t="shared" si="500"/>
        <v>30</v>
      </c>
      <c r="O992" s="27">
        <f t="shared" si="486"/>
        <v>2</v>
      </c>
      <c r="P992" s="27">
        <f t="shared" si="501"/>
        <v>2</v>
      </c>
      <c r="Q992" s="25">
        <f t="shared" si="487"/>
        <v>31</v>
      </c>
      <c r="R992" s="25">
        <f t="shared" si="502"/>
        <v>31</v>
      </c>
      <c r="S992" s="25">
        <f t="shared" si="488"/>
        <v>37</v>
      </c>
      <c r="T992" s="25">
        <f t="shared" si="503"/>
        <v>37</v>
      </c>
      <c r="U992" s="25">
        <f t="shared" si="489"/>
        <v>23</v>
      </c>
      <c r="V992" s="25">
        <f t="shared" si="504"/>
        <v>23</v>
      </c>
      <c r="W992" s="25">
        <f t="shared" si="490"/>
        <v>0</v>
      </c>
      <c r="X992" s="25">
        <f t="shared" si="505"/>
        <v>0</v>
      </c>
      <c r="Y992" s="25">
        <f t="shared" si="491"/>
        <v>0</v>
      </c>
      <c r="Z992" s="25">
        <f t="shared" si="506"/>
        <v>0</v>
      </c>
      <c r="AA992" s="25">
        <f t="shared" si="492"/>
        <v>0</v>
      </c>
      <c r="AB992" s="25">
        <f t="shared" si="507"/>
        <v>0</v>
      </c>
      <c r="AC992" s="25">
        <f t="shared" si="493"/>
        <v>0</v>
      </c>
      <c r="AD992" s="25">
        <f t="shared" si="508"/>
        <v>0</v>
      </c>
      <c r="AE992" s="25">
        <f t="shared" si="494"/>
        <v>0</v>
      </c>
      <c r="AF992" s="27">
        <f t="shared" si="509"/>
        <v>0</v>
      </c>
      <c r="AG992" s="27">
        <f t="shared" si="495"/>
        <v>0</v>
      </c>
      <c r="AH992" s="27">
        <f t="shared" si="510"/>
        <v>0</v>
      </c>
      <c r="AI992" s="27">
        <f t="shared" si="496"/>
        <v>0</v>
      </c>
      <c r="AJ992" s="27">
        <f t="shared" si="497"/>
        <v>0</v>
      </c>
      <c r="AK992" s="26">
        <f>SUM(Tabela4[[#This Row],[1º ano  LP]:[Questionário Contextual Estudante]])</f>
        <v>348</v>
      </c>
      <c r="AM992">
        <f>IFERROR(IF(VLOOKUP(Tabela4[[#This Row],[Designação]],BW:BX,2,0)="SIM",SUM(AR992:AU992)+(4*(SUM(BH992:BK992))),0),0)</f>
        <v>0</v>
      </c>
      <c r="AN992">
        <f>IFERROR(IF(VLOOKUP(Tabela4[[#This Row],[Designação]],BW:BX,2,0)="SIM",SUM(AV992:BC992)+(4*(SUM(BL992:BS992))),0),0)</f>
        <v>0</v>
      </c>
      <c r="AO992">
        <f>IFERROR(VLOOKUP(Tabela4[[#This Row],[Designação]],BW:BX,2,0),0)</f>
        <v>0</v>
      </c>
      <c r="AP992" t="str">
        <f>IF(Tabela4[[#This Row],[Designação]]=AQ992,"SIM","NÃO")</f>
        <v>SIM</v>
      </c>
      <c r="AQ992" s="38">
        <v>1120028</v>
      </c>
      <c r="AR992">
        <v>20</v>
      </c>
      <c r="AS992">
        <v>19</v>
      </c>
      <c r="AT992">
        <v>26</v>
      </c>
      <c r="AU992">
        <v>27</v>
      </c>
      <c r="AV992">
        <v>33</v>
      </c>
      <c r="AW992">
        <v>19</v>
      </c>
      <c r="BD992">
        <v>144</v>
      </c>
      <c r="BF992" t="str">
        <f t="shared" ref="BF992:BF1001" si="511">IF(AQ992=BG992,"sim","não")</f>
        <v>sim</v>
      </c>
      <c r="BG992" s="38">
        <v>1120028</v>
      </c>
      <c r="BH992">
        <v>1</v>
      </c>
      <c r="BI992">
        <v>1</v>
      </c>
      <c r="BJ992">
        <v>1</v>
      </c>
      <c r="BK992">
        <v>1</v>
      </c>
      <c r="BL992">
        <v>1</v>
      </c>
      <c r="BM992">
        <v>1</v>
      </c>
      <c r="BT992">
        <v>6</v>
      </c>
    </row>
    <row r="993" spans="2:72" x14ac:dyDescent="0.25">
      <c r="B993" s="22">
        <v>11</v>
      </c>
      <c r="C993" s="23">
        <v>1120029</v>
      </c>
      <c r="D993" s="24" t="s">
        <v>1025</v>
      </c>
      <c r="E993" s="25">
        <f t="shared" si="481"/>
        <v>0</v>
      </c>
      <c r="F993" s="25">
        <f>Tabela4[[#This Row],[1º ano  LP]]</f>
        <v>0</v>
      </c>
      <c r="G993" s="27">
        <f t="shared" si="482"/>
        <v>0</v>
      </c>
      <c r="H993" s="27">
        <f>Tabela4[[#This Row],[1º ano - APLICADOR LP]]</f>
        <v>0</v>
      </c>
      <c r="I993" s="25">
        <f t="shared" si="483"/>
        <v>0</v>
      </c>
      <c r="J993" s="25">
        <f t="shared" si="498"/>
        <v>0</v>
      </c>
      <c r="K993" s="27">
        <f t="shared" si="484"/>
        <v>0</v>
      </c>
      <c r="L993" s="27">
        <f t="shared" si="499"/>
        <v>0</v>
      </c>
      <c r="M993" s="25">
        <f t="shared" si="485"/>
        <v>0</v>
      </c>
      <c r="N993" s="25">
        <f t="shared" si="500"/>
        <v>0</v>
      </c>
      <c r="O993" s="27">
        <f t="shared" si="486"/>
        <v>0</v>
      </c>
      <c r="P993" s="27">
        <f t="shared" si="501"/>
        <v>0</v>
      </c>
      <c r="Q993" s="25">
        <f t="shared" si="487"/>
        <v>0</v>
      </c>
      <c r="R993" s="25">
        <f t="shared" si="502"/>
        <v>0</v>
      </c>
      <c r="S993" s="25">
        <f t="shared" si="488"/>
        <v>0</v>
      </c>
      <c r="T993" s="25">
        <f t="shared" si="503"/>
        <v>0</v>
      </c>
      <c r="U993" s="25">
        <f t="shared" si="489"/>
        <v>184</v>
      </c>
      <c r="V993" s="25">
        <f t="shared" si="504"/>
        <v>184</v>
      </c>
      <c r="W993" s="25">
        <f t="shared" si="490"/>
        <v>185</v>
      </c>
      <c r="X993" s="25">
        <f t="shared" si="505"/>
        <v>185</v>
      </c>
      <c r="Y993" s="25">
        <f t="shared" si="491"/>
        <v>128</v>
      </c>
      <c r="Z993" s="25">
        <f t="shared" si="506"/>
        <v>128</v>
      </c>
      <c r="AA993" s="25">
        <f t="shared" si="492"/>
        <v>129</v>
      </c>
      <c r="AB993" s="25">
        <f t="shared" si="507"/>
        <v>129</v>
      </c>
      <c r="AC993" s="25">
        <f t="shared" si="493"/>
        <v>24</v>
      </c>
      <c r="AD993" s="25">
        <f t="shared" si="508"/>
        <v>24</v>
      </c>
      <c r="AE993" s="25">
        <f t="shared" si="494"/>
        <v>65</v>
      </c>
      <c r="AF993" s="27">
        <f t="shared" si="509"/>
        <v>65</v>
      </c>
      <c r="AG993" s="27">
        <f t="shared" si="495"/>
        <v>0</v>
      </c>
      <c r="AH993" s="27">
        <f t="shared" si="510"/>
        <v>0</v>
      </c>
      <c r="AI993" s="27">
        <f t="shared" si="496"/>
        <v>0</v>
      </c>
      <c r="AJ993" s="27">
        <f t="shared" si="497"/>
        <v>0</v>
      </c>
      <c r="AK993" s="26">
        <f>SUM(Tabela4[[#This Row],[1º ano  LP]:[Questionário Contextual Estudante]])</f>
        <v>1430</v>
      </c>
      <c r="AM993">
        <f>IFERROR(IF(VLOOKUP(Tabela4[[#This Row],[Designação]],BW:BX,2,0)="SIM",SUM(AR993:AU993)+(4*(SUM(BH993:BK993))),0),0)</f>
        <v>0</v>
      </c>
      <c r="AN993">
        <f>IFERROR(IF(VLOOKUP(Tabela4[[#This Row],[Designação]],BW:BX,2,0)="SIM",SUM(AV993:BC993)+(4*(SUM(BL993:BS993))),0),0)</f>
        <v>0</v>
      </c>
      <c r="AO993">
        <f>IFERROR(VLOOKUP(Tabela4[[#This Row],[Designação]],BW:BX,2,0),0)</f>
        <v>0</v>
      </c>
      <c r="AP993" t="str">
        <f>IF(Tabela4[[#This Row],[Designação]]=AQ993,"SIM","NÃO")</f>
        <v>SIM</v>
      </c>
      <c r="AQ993" s="38">
        <v>1120029</v>
      </c>
      <c r="AW993">
        <v>164</v>
      </c>
      <c r="AX993">
        <v>165</v>
      </c>
      <c r="AY993">
        <v>116</v>
      </c>
      <c r="AZ993">
        <v>117</v>
      </c>
      <c r="BA993">
        <v>20</v>
      </c>
      <c r="BB993">
        <v>57</v>
      </c>
      <c r="BD993">
        <v>639</v>
      </c>
      <c r="BF993" t="str">
        <f t="shared" si="511"/>
        <v>sim</v>
      </c>
      <c r="BG993" s="38">
        <v>1120029</v>
      </c>
      <c r="BM993">
        <v>5</v>
      </c>
      <c r="BN993">
        <v>5</v>
      </c>
      <c r="BO993">
        <v>3</v>
      </c>
      <c r="BP993">
        <v>3</v>
      </c>
      <c r="BQ993">
        <v>1</v>
      </c>
      <c r="BR993">
        <v>2</v>
      </c>
      <c r="BT993">
        <v>19</v>
      </c>
    </row>
    <row r="994" spans="2:72" x14ac:dyDescent="0.25">
      <c r="B994" s="22">
        <v>11</v>
      </c>
      <c r="C994" s="23">
        <v>1120030</v>
      </c>
      <c r="D994" s="24" t="s">
        <v>1026</v>
      </c>
      <c r="E994" s="25">
        <f t="shared" si="481"/>
        <v>29</v>
      </c>
      <c r="F994" s="25">
        <f>Tabela4[[#This Row],[1º ano  LP]]</f>
        <v>29</v>
      </c>
      <c r="G994" s="27">
        <f t="shared" si="482"/>
        <v>2</v>
      </c>
      <c r="H994" s="27">
        <f>Tabela4[[#This Row],[1º ano - APLICADOR LP]]</f>
        <v>2</v>
      </c>
      <c r="I994" s="25">
        <f t="shared" si="483"/>
        <v>32</v>
      </c>
      <c r="J994" s="25">
        <f t="shared" si="498"/>
        <v>32</v>
      </c>
      <c r="K994" s="27">
        <f t="shared" si="484"/>
        <v>2</v>
      </c>
      <c r="L994" s="27">
        <f t="shared" si="499"/>
        <v>2</v>
      </c>
      <c r="M994" s="25">
        <f t="shared" si="485"/>
        <v>35</v>
      </c>
      <c r="N994" s="25">
        <f t="shared" si="500"/>
        <v>35</v>
      </c>
      <c r="O994" s="27">
        <f t="shared" si="486"/>
        <v>2</v>
      </c>
      <c r="P994" s="27">
        <f t="shared" si="501"/>
        <v>2</v>
      </c>
      <c r="Q994" s="25">
        <f t="shared" si="487"/>
        <v>35</v>
      </c>
      <c r="R994" s="25">
        <f t="shared" si="502"/>
        <v>35</v>
      </c>
      <c r="S994" s="25">
        <f t="shared" si="488"/>
        <v>37</v>
      </c>
      <c r="T994" s="25">
        <f t="shared" si="503"/>
        <v>37</v>
      </c>
      <c r="U994" s="25">
        <f t="shared" si="489"/>
        <v>37</v>
      </c>
      <c r="V994" s="25">
        <f t="shared" si="504"/>
        <v>37</v>
      </c>
      <c r="W994" s="25">
        <f t="shared" si="490"/>
        <v>44</v>
      </c>
      <c r="X994" s="25">
        <f t="shared" si="505"/>
        <v>44</v>
      </c>
      <c r="Y994" s="25">
        <f t="shared" si="491"/>
        <v>42</v>
      </c>
      <c r="Z994" s="25">
        <f t="shared" si="506"/>
        <v>42</v>
      </c>
      <c r="AA994" s="25">
        <f t="shared" si="492"/>
        <v>40</v>
      </c>
      <c r="AB994" s="25">
        <f t="shared" si="507"/>
        <v>40</v>
      </c>
      <c r="AC994" s="25">
        <f t="shared" si="493"/>
        <v>0</v>
      </c>
      <c r="AD994" s="25">
        <f t="shared" si="508"/>
        <v>0</v>
      </c>
      <c r="AE994" s="25">
        <f t="shared" si="494"/>
        <v>0</v>
      </c>
      <c r="AF994" s="27">
        <f t="shared" si="509"/>
        <v>0</v>
      </c>
      <c r="AG994" s="27">
        <f t="shared" si="495"/>
        <v>0</v>
      </c>
      <c r="AH994" s="27">
        <f t="shared" si="510"/>
        <v>0</v>
      </c>
      <c r="AI994" s="27">
        <f t="shared" si="496"/>
        <v>0</v>
      </c>
      <c r="AJ994" s="27">
        <f t="shared" si="497"/>
        <v>0</v>
      </c>
      <c r="AK994" s="26">
        <f>SUM(Tabela4[[#This Row],[1º ano  LP]:[Questionário Contextual Estudante]])</f>
        <v>674</v>
      </c>
      <c r="AM994">
        <f>IFERROR(IF(VLOOKUP(Tabela4[[#This Row],[Designação]],BW:BX,2,0)="SIM",SUM(AR994:AU994)+(4*(SUM(BH994:BK994))),0),0)</f>
        <v>0</v>
      </c>
      <c r="AN994">
        <f>IFERROR(IF(VLOOKUP(Tabela4[[#This Row],[Designação]],BW:BX,2,0)="SIM",SUM(AV994:BC994)+(4*(SUM(BL994:BS994))),0),0)</f>
        <v>0</v>
      </c>
      <c r="AO994">
        <f>IFERROR(VLOOKUP(Tabela4[[#This Row],[Designação]],BW:BX,2,0),0)</f>
        <v>0</v>
      </c>
      <c r="AP994" t="str">
        <f>IF(Tabela4[[#This Row],[Designação]]=AQ994,"SIM","NÃO")</f>
        <v>SIM</v>
      </c>
      <c r="AQ994" s="38">
        <v>1120030</v>
      </c>
      <c r="AR994">
        <v>25</v>
      </c>
      <c r="AS994">
        <v>28</v>
      </c>
      <c r="AT994">
        <v>31</v>
      </c>
      <c r="AU994">
        <v>31</v>
      </c>
      <c r="AV994">
        <v>33</v>
      </c>
      <c r="AW994">
        <v>33</v>
      </c>
      <c r="AX994">
        <v>40</v>
      </c>
      <c r="AY994">
        <v>38</v>
      </c>
      <c r="AZ994">
        <v>36</v>
      </c>
      <c r="BD994">
        <v>295</v>
      </c>
      <c r="BF994" t="str">
        <f t="shared" si="511"/>
        <v>sim</v>
      </c>
      <c r="BG994" s="38">
        <v>1120030</v>
      </c>
      <c r="BH994">
        <v>1</v>
      </c>
      <c r="BI994">
        <v>1</v>
      </c>
      <c r="BJ994">
        <v>1</v>
      </c>
      <c r="BK994">
        <v>1</v>
      </c>
      <c r="BL994">
        <v>1</v>
      </c>
      <c r="BM994">
        <v>1</v>
      </c>
      <c r="BN994">
        <v>1</v>
      </c>
      <c r="BO994">
        <v>1</v>
      </c>
      <c r="BP994">
        <v>1</v>
      </c>
      <c r="BT994">
        <v>9</v>
      </c>
    </row>
    <row r="995" spans="2:72" x14ac:dyDescent="0.25">
      <c r="B995" s="22">
        <v>11</v>
      </c>
      <c r="C995" s="23">
        <v>1120031</v>
      </c>
      <c r="D995" s="24" t="s">
        <v>1027</v>
      </c>
      <c r="E995" s="25">
        <f t="shared" si="481"/>
        <v>0</v>
      </c>
      <c r="F995" s="25">
        <f>Tabela4[[#This Row],[1º ano  LP]]</f>
        <v>0</v>
      </c>
      <c r="G995" s="27">
        <f t="shared" si="482"/>
        <v>0</v>
      </c>
      <c r="H995" s="27">
        <f>Tabela4[[#This Row],[1º ano - APLICADOR LP]]</f>
        <v>0</v>
      </c>
      <c r="I995" s="25">
        <f t="shared" si="483"/>
        <v>33</v>
      </c>
      <c r="J995" s="25">
        <f t="shared" si="498"/>
        <v>33</v>
      </c>
      <c r="K995" s="27">
        <f t="shared" si="484"/>
        <v>2</v>
      </c>
      <c r="L995" s="27">
        <f t="shared" si="499"/>
        <v>2</v>
      </c>
      <c r="M995" s="25">
        <f t="shared" si="485"/>
        <v>31</v>
      </c>
      <c r="N995" s="25">
        <f t="shared" si="500"/>
        <v>31</v>
      </c>
      <c r="O995" s="27">
        <f t="shared" si="486"/>
        <v>2</v>
      </c>
      <c r="P995" s="27">
        <f t="shared" si="501"/>
        <v>2</v>
      </c>
      <c r="Q995" s="25">
        <f t="shared" si="487"/>
        <v>36</v>
      </c>
      <c r="R995" s="25">
        <f t="shared" si="502"/>
        <v>36</v>
      </c>
      <c r="S995" s="25">
        <f t="shared" si="488"/>
        <v>39</v>
      </c>
      <c r="T995" s="25">
        <f t="shared" si="503"/>
        <v>39</v>
      </c>
      <c r="U995" s="25">
        <f t="shared" si="489"/>
        <v>74</v>
      </c>
      <c r="V995" s="25">
        <f t="shared" si="504"/>
        <v>74</v>
      </c>
      <c r="W995" s="25">
        <f t="shared" si="490"/>
        <v>80</v>
      </c>
      <c r="X995" s="25">
        <f t="shared" si="505"/>
        <v>80</v>
      </c>
      <c r="Y995" s="25">
        <f t="shared" si="491"/>
        <v>78</v>
      </c>
      <c r="Z995" s="25">
        <f t="shared" si="506"/>
        <v>78</v>
      </c>
      <c r="AA995" s="25">
        <f t="shared" si="492"/>
        <v>90</v>
      </c>
      <c r="AB995" s="25">
        <f t="shared" si="507"/>
        <v>90</v>
      </c>
      <c r="AC995" s="25">
        <f t="shared" si="493"/>
        <v>0</v>
      </c>
      <c r="AD995" s="25">
        <f t="shared" si="508"/>
        <v>0</v>
      </c>
      <c r="AE995" s="25">
        <f t="shared" si="494"/>
        <v>26</v>
      </c>
      <c r="AF995" s="27">
        <f t="shared" si="509"/>
        <v>26</v>
      </c>
      <c r="AG995" s="27">
        <f t="shared" si="495"/>
        <v>0</v>
      </c>
      <c r="AH995" s="27">
        <f t="shared" si="510"/>
        <v>0</v>
      </c>
      <c r="AI995" s="27">
        <f t="shared" si="496"/>
        <v>100</v>
      </c>
      <c r="AJ995" s="27">
        <f t="shared" si="497"/>
        <v>387</v>
      </c>
      <c r="AK995" s="26">
        <f>SUM(Tabela4[[#This Row],[1º ano  LP]:[Questionário Contextual Estudante]])</f>
        <v>1469</v>
      </c>
      <c r="AM995">
        <f>IFERROR(IF(VLOOKUP(Tabela4[[#This Row],[Designação]],BW:BX,2,0)="SIM",SUM(AR995:AU995)+(4*(SUM(BH995:BK995))),0),0)</f>
        <v>100</v>
      </c>
      <c r="AN995">
        <f>IFERROR(IF(VLOOKUP(Tabela4[[#This Row],[Designação]],BW:BX,2,0)="SIM",SUM(AV995:BC995)+(4*(SUM(BL995:BS995))),0),0)</f>
        <v>387</v>
      </c>
      <c r="AO995" t="str">
        <f>IFERROR(VLOOKUP(Tabela4[[#This Row],[Designação]],BW:BX,2,0),0)</f>
        <v>SIM</v>
      </c>
      <c r="AP995" t="str">
        <f>IF(Tabela4[[#This Row],[Designação]]=AQ995,"SIM","NÃO")</f>
        <v>SIM</v>
      </c>
      <c r="AQ995" s="38">
        <v>1120031</v>
      </c>
      <c r="AS995">
        <v>29</v>
      </c>
      <c r="AT995">
        <v>27</v>
      </c>
      <c r="AU995">
        <v>32</v>
      </c>
      <c r="AV995">
        <v>35</v>
      </c>
      <c r="AW995">
        <v>66</v>
      </c>
      <c r="AX995">
        <v>72</v>
      </c>
      <c r="AY995">
        <v>70</v>
      </c>
      <c r="AZ995">
        <v>78</v>
      </c>
      <c r="BB995">
        <v>22</v>
      </c>
      <c r="BD995">
        <v>431</v>
      </c>
      <c r="BF995" t="str">
        <f t="shared" si="511"/>
        <v>sim</v>
      </c>
      <c r="BG995" s="38">
        <v>1120031</v>
      </c>
      <c r="BI995">
        <v>1</v>
      </c>
      <c r="BJ995">
        <v>1</v>
      </c>
      <c r="BK995">
        <v>1</v>
      </c>
      <c r="BL995">
        <v>1</v>
      </c>
      <c r="BM995">
        <v>2</v>
      </c>
      <c r="BN995">
        <v>2</v>
      </c>
      <c r="BO995">
        <v>2</v>
      </c>
      <c r="BP995">
        <v>3</v>
      </c>
      <c r="BR995">
        <v>1</v>
      </c>
      <c r="BT995">
        <v>14</v>
      </c>
    </row>
    <row r="996" spans="2:72" x14ac:dyDescent="0.25">
      <c r="B996" s="22">
        <v>11</v>
      </c>
      <c r="C996" s="23">
        <v>1120032</v>
      </c>
      <c r="D996" s="24" t="s">
        <v>1028</v>
      </c>
      <c r="E996" s="25">
        <f t="shared" si="481"/>
        <v>0</v>
      </c>
      <c r="F996" s="25">
        <f>Tabela4[[#This Row],[1º ano  LP]]</f>
        <v>0</v>
      </c>
      <c r="G996" s="27">
        <f t="shared" si="482"/>
        <v>0</v>
      </c>
      <c r="H996" s="27">
        <f>Tabela4[[#This Row],[1º ano - APLICADOR LP]]</f>
        <v>0</v>
      </c>
      <c r="I996" s="25">
        <f t="shared" si="483"/>
        <v>0</v>
      </c>
      <c r="J996" s="25">
        <f t="shared" si="498"/>
        <v>0</v>
      </c>
      <c r="K996" s="27">
        <f t="shared" si="484"/>
        <v>0</v>
      </c>
      <c r="L996" s="27">
        <f t="shared" si="499"/>
        <v>0</v>
      </c>
      <c r="M996" s="25">
        <f t="shared" si="485"/>
        <v>0</v>
      </c>
      <c r="N996" s="25">
        <f t="shared" si="500"/>
        <v>0</v>
      </c>
      <c r="O996" s="27">
        <f t="shared" si="486"/>
        <v>0</v>
      </c>
      <c r="P996" s="27">
        <f t="shared" si="501"/>
        <v>0</v>
      </c>
      <c r="Q996" s="25">
        <f t="shared" si="487"/>
        <v>0</v>
      </c>
      <c r="R996" s="25">
        <f t="shared" si="502"/>
        <v>0</v>
      </c>
      <c r="S996" s="25">
        <f t="shared" si="488"/>
        <v>0</v>
      </c>
      <c r="T996" s="25">
        <f t="shared" si="503"/>
        <v>0</v>
      </c>
      <c r="U996" s="25">
        <f t="shared" si="489"/>
        <v>111</v>
      </c>
      <c r="V996" s="25">
        <f t="shared" si="504"/>
        <v>111</v>
      </c>
      <c r="W996" s="25">
        <f t="shared" si="490"/>
        <v>115</v>
      </c>
      <c r="X996" s="25">
        <f t="shared" si="505"/>
        <v>115</v>
      </c>
      <c r="Y996" s="25">
        <f t="shared" si="491"/>
        <v>115</v>
      </c>
      <c r="Z996" s="25">
        <f t="shared" si="506"/>
        <v>115</v>
      </c>
      <c r="AA996" s="25">
        <f t="shared" si="492"/>
        <v>112</v>
      </c>
      <c r="AB996" s="25">
        <f t="shared" si="507"/>
        <v>112</v>
      </c>
      <c r="AC996" s="25">
        <f t="shared" si="493"/>
        <v>0</v>
      </c>
      <c r="AD996" s="25">
        <f t="shared" si="508"/>
        <v>0</v>
      </c>
      <c r="AE996" s="25">
        <f t="shared" si="494"/>
        <v>0</v>
      </c>
      <c r="AF996" s="27">
        <f t="shared" si="509"/>
        <v>0</v>
      </c>
      <c r="AG996" s="27">
        <f t="shared" si="495"/>
        <v>0</v>
      </c>
      <c r="AH996" s="27">
        <f t="shared" si="510"/>
        <v>0</v>
      </c>
      <c r="AI996" s="27">
        <f t="shared" si="496"/>
        <v>0</v>
      </c>
      <c r="AJ996" s="27">
        <f t="shared" si="497"/>
        <v>453</v>
      </c>
      <c r="AK996" s="26">
        <f>SUM(Tabela4[[#This Row],[1º ano  LP]:[Questionário Contextual Estudante]])</f>
        <v>1359</v>
      </c>
      <c r="AM996">
        <f>IFERROR(IF(VLOOKUP(Tabela4[[#This Row],[Designação]],BW:BX,2,0)="SIM",SUM(AR996:AU996)+(4*(SUM(BH996:BK996))),0),0)</f>
        <v>0</v>
      </c>
      <c r="AN996">
        <f>IFERROR(IF(VLOOKUP(Tabela4[[#This Row],[Designação]],BW:BX,2,0)="SIM",SUM(AV996:BC996)+(4*(SUM(BL996:BS996))),0),0)</f>
        <v>453</v>
      </c>
      <c r="AO996" t="str">
        <f>IFERROR(VLOOKUP(Tabela4[[#This Row],[Designação]],BW:BX,2,0),0)</f>
        <v>SIM</v>
      </c>
      <c r="AP996" t="str">
        <f>IF(Tabela4[[#This Row],[Designação]]=AQ996,"SIM","NÃO")</f>
        <v>SIM</v>
      </c>
      <c r="AQ996" s="38">
        <v>1120032</v>
      </c>
      <c r="AW996">
        <v>99</v>
      </c>
      <c r="AX996">
        <v>103</v>
      </c>
      <c r="AY996">
        <v>103</v>
      </c>
      <c r="AZ996">
        <v>100</v>
      </c>
      <c r="BD996">
        <v>405</v>
      </c>
      <c r="BF996" t="str">
        <f t="shared" si="511"/>
        <v>sim</v>
      </c>
      <c r="BG996" s="38">
        <v>1120032</v>
      </c>
      <c r="BM996">
        <v>3</v>
      </c>
      <c r="BN996">
        <v>3</v>
      </c>
      <c r="BO996">
        <v>3</v>
      </c>
      <c r="BP996">
        <v>3</v>
      </c>
      <c r="BT996">
        <v>12</v>
      </c>
    </row>
    <row r="997" spans="2:72" x14ac:dyDescent="0.25">
      <c r="B997" s="22">
        <v>11</v>
      </c>
      <c r="C997" s="23">
        <v>1120201</v>
      </c>
      <c r="D997" s="24" t="s">
        <v>1029</v>
      </c>
      <c r="E997" s="25">
        <f t="shared" si="481"/>
        <v>66</v>
      </c>
      <c r="F997" s="25">
        <f>Tabela4[[#This Row],[1º ano  LP]]</f>
        <v>66</v>
      </c>
      <c r="G997" s="27">
        <f t="shared" si="482"/>
        <v>4</v>
      </c>
      <c r="H997" s="27">
        <f>Tabela4[[#This Row],[1º ano - APLICADOR LP]]</f>
        <v>4</v>
      </c>
      <c r="I997" s="25">
        <f t="shared" si="483"/>
        <v>63</v>
      </c>
      <c r="J997" s="25">
        <f t="shared" si="498"/>
        <v>63</v>
      </c>
      <c r="K997" s="27">
        <f t="shared" si="484"/>
        <v>4</v>
      </c>
      <c r="L997" s="27">
        <f t="shared" si="499"/>
        <v>4</v>
      </c>
      <c r="M997" s="25">
        <f t="shared" si="485"/>
        <v>57</v>
      </c>
      <c r="N997" s="25">
        <f t="shared" si="500"/>
        <v>57</v>
      </c>
      <c r="O997" s="27">
        <f t="shared" si="486"/>
        <v>4</v>
      </c>
      <c r="P997" s="27">
        <f t="shared" si="501"/>
        <v>4</v>
      </c>
      <c r="Q997" s="25">
        <f t="shared" si="487"/>
        <v>35</v>
      </c>
      <c r="R997" s="25">
        <f t="shared" si="502"/>
        <v>35</v>
      </c>
      <c r="S997" s="25">
        <f t="shared" si="488"/>
        <v>31</v>
      </c>
      <c r="T997" s="25">
        <f t="shared" si="503"/>
        <v>31</v>
      </c>
      <c r="U997" s="25">
        <f t="shared" si="489"/>
        <v>32</v>
      </c>
      <c r="V997" s="25">
        <f t="shared" si="504"/>
        <v>32</v>
      </c>
      <c r="W997" s="25">
        <f t="shared" si="490"/>
        <v>0</v>
      </c>
      <c r="X997" s="25">
        <f t="shared" si="505"/>
        <v>0</v>
      </c>
      <c r="Y997" s="25">
        <f t="shared" si="491"/>
        <v>0</v>
      </c>
      <c r="Z997" s="25">
        <f t="shared" si="506"/>
        <v>0</v>
      </c>
      <c r="AA997" s="25">
        <f t="shared" si="492"/>
        <v>0</v>
      </c>
      <c r="AB997" s="25">
        <f t="shared" si="507"/>
        <v>0</v>
      </c>
      <c r="AC997" s="25">
        <f t="shared" si="493"/>
        <v>0</v>
      </c>
      <c r="AD997" s="25">
        <f t="shared" si="508"/>
        <v>0</v>
      </c>
      <c r="AE997" s="25">
        <f t="shared" si="494"/>
        <v>0</v>
      </c>
      <c r="AF997" s="27">
        <f t="shared" si="509"/>
        <v>0</v>
      </c>
      <c r="AG997" s="27">
        <f t="shared" si="495"/>
        <v>0</v>
      </c>
      <c r="AH997" s="27">
        <f t="shared" si="510"/>
        <v>0</v>
      </c>
      <c r="AI997" s="27">
        <f t="shared" si="496"/>
        <v>0</v>
      </c>
      <c r="AJ997" s="27">
        <f t="shared" si="497"/>
        <v>0</v>
      </c>
      <c r="AK997" s="26">
        <f>SUM(Tabela4[[#This Row],[1º ano  LP]:[Questionário Contextual Estudante]])</f>
        <v>592</v>
      </c>
      <c r="AM997">
        <f>IFERROR(IF(VLOOKUP(Tabela4[[#This Row],[Designação]],BW:BX,2,0)="SIM",SUM(AR997:AU997)+(4*(SUM(BH997:BK997))),0),0)</f>
        <v>0</v>
      </c>
      <c r="AN997">
        <f>IFERROR(IF(VLOOKUP(Tabela4[[#This Row],[Designação]],BW:BX,2,0)="SIM",SUM(AV997:BC997)+(4*(SUM(BL997:BS997))),0),0)</f>
        <v>0</v>
      </c>
      <c r="AO997">
        <f>IFERROR(VLOOKUP(Tabela4[[#This Row],[Designação]],BW:BX,2,0),0)</f>
        <v>0</v>
      </c>
      <c r="AP997" t="str">
        <f>IF(Tabela4[[#This Row],[Designação]]=AQ997,"SIM","NÃO")</f>
        <v>SIM</v>
      </c>
      <c r="AQ997" s="38">
        <v>1120201</v>
      </c>
      <c r="AR997">
        <v>58</v>
      </c>
      <c r="AS997">
        <v>55</v>
      </c>
      <c r="AT997">
        <v>49</v>
      </c>
      <c r="AU997">
        <v>31</v>
      </c>
      <c r="AV997">
        <v>27</v>
      </c>
      <c r="AW997">
        <v>28</v>
      </c>
      <c r="BD997">
        <v>248</v>
      </c>
      <c r="BF997" t="str">
        <f t="shared" si="511"/>
        <v>sim</v>
      </c>
      <c r="BG997" s="38">
        <v>1120201</v>
      </c>
      <c r="BH997">
        <v>2</v>
      </c>
      <c r="BI997">
        <v>2</v>
      </c>
      <c r="BJ997">
        <v>2</v>
      </c>
      <c r="BK997">
        <v>1</v>
      </c>
      <c r="BL997">
        <v>1</v>
      </c>
      <c r="BM997">
        <v>1</v>
      </c>
      <c r="BT997">
        <v>9</v>
      </c>
    </row>
    <row r="998" spans="2:72" x14ac:dyDescent="0.25">
      <c r="B998" s="22">
        <v>11</v>
      </c>
      <c r="C998" s="23">
        <v>1120501</v>
      </c>
      <c r="D998" s="24" t="s">
        <v>1030</v>
      </c>
      <c r="E998" s="25">
        <f t="shared" si="481"/>
        <v>0</v>
      </c>
      <c r="F998" s="25">
        <f>Tabela4[[#This Row],[1º ano  LP]]</f>
        <v>0</v>
      </c>
      <c r="G998" s="27">
        <f t="shared" si="482"/>
        <v>0</v>
      </c>
      <c r="H998" s="27">
        <f>Tabela4[[#This Row],[1º ano - APLICADOR LP]]</f>
        <v>0</v>
      </c>
      <c r="I998" s="25">
        <f t="shared" si="483"/>
        <v>0</v>
      </c>
      <c r="J998" s="25">
        <f t="shared" si="498"/>
        <v>0</v>
      </c>
      <c r="K998" s="27">
        <f t="shared" si="484"/>
        <v>0</v>
      </c>
      <c r="L998" s="27">
        <f t="shared" si="499"/>
        <v>0</v>
      </c>
      <c r="M998" s="25">
        <f t="shared" si="485"/>
        <v>0</v>
      </c>
      <c r="N998" s="25">
        <f t="shared" si="500"/>
        <v>0</v>
      </c>
      <c r="O998" s="27">
        <f t="shared" si="486"/>
        <v>0</v>
      </c>
      <c r="P998" s="27">
        <f t="shared" si="501"/>
        <v>0</v>
      </c>
      <c r="Q998" s="25">
        <f t="shared" si="487"/>
        <v>0</v>
      </c>
      <c r="R998" s="25">
        <f t="shared" si="502"/>
        <v>0</v>
      </c>
      <c r="S998" s="25">
        <f t="shared" si="488"/>
        <v>0</v>
      </c>
      <c r="T998" s="25">
        <f t="shared" si="503"/>
        <v>0</v>
      </c>
      <c r="U998" s="25">
        <f t="shared" si="489"/>
        <v>0</v>
      </c>
      <c r="V998" s="25">
        <f t="shared" si="504"/>
        <v>0</v>
      </c>
      <c r="W998" s="25">
        <f t="shared" si="490"/>
        <v>135</v>
      </c>
      <c r="X998" s="25">
        <f t="shared" si="505"/>
        <v>135</v>
      </c>
      <c r="Y998" s="25">
        <f t="shared" si="491"/>
        <v>79</v>
      </c>
      <c r="Z998" s="25">
        <f t="shared" si="506"/>
        <v>79</v>
      </c>
      <c r="AA998" s="25">
        <f t="shared" si="492"/>
        <v>111</v>
      </c>
      <c r="AB998" s="25">
        <f t="shared" si="507"/>
        <v>111</v>
      </c>
      <c r="AC998" s="25">
        <f t="shared" si="493"/>
        <v>0</v>
      </c>
      <c r="AD998" s="25">
        <f t="shared" si="508"/>
        <v>0</v>
      </c>
      <c r="AE998" s="25">
        <f t="shared" si="494"/>
        <v>0</v>
      </c>
      <c r="AF998" s="27">
        <f t="shared" si="509"/>
        <v>0</v>
      </c>
      <c r="AG998" s="27">
        <f t="shared" si="495"/>
        <v>0</v>
      </c>
      <c r="AH998" s="27">
        <f t="shared" si="510"/>
        <v>0</v>
      </c>
      <c r="AI998" s="27">
        <f t="shared" si="496"/>
        <v>0</v>
      </c>
      <c r="AJ998" s="27">
        <f t="shared" si="497"/>
        <v>0</v>
      </c>
      <c r="AK998" s="26">
        <f>SUM(Tabela4[[#This Row],[1º ano  LP]:[Questionário Contextual Estudante]])</f>
        <v>650</v>
      </c>
      <c r="AM998">
        <f>IFERROR(IF(VLOOKUP(Tabela4[[#This Row],[Designação]],BW:BX,2,0)="SIM",SUM(AR998:AU998)+(4*(SUM(BH998:BK998))),0),0)</f>
        <v>0</v>
      </c>
      <c r="AN998">
        <f>IFERROR(IF(VLOOKUP(Tabela4[[#This Row],[Designação]],BW:BX,2,0)="SIM",SUM(AV998:BC998)+(4*(SUM(BL998:BS998))),0),0)</f>
        <v>0</v>
      </c>
      <c r="AO998">
        <f>IFERROR(VLOOKUP(Tabela4[[#This Row],[Designação]],BW:BX,2,0),0)</f>
        <v>0</v>
      </c>
      <c r="AP998" t="str">
        <f>IF(Tabela4[[#This Row],[Designação]]=AQ998,"SIM","NÃO")</f>
        <v>SIM</v>
      </c>
      <c r="AQ998" s="38">
        <v>1120501</v>
      </c>
      <c r="AX998">
        <v>119</v>
      </c>
      <c r="AY998">
        <v>71</v>
      </c>
      <c r="AZ998">
        <v>99</v>
      </c>
      <c r="BD998">
        <v>289</v>
      </c>
      <c r="BF998" t="str">
        <f t="shared" si="511"/>
        <v>sim</v>
      </c>
      <c r="BG998" s="38">
        <v>1120501</v>
      </c>
      <c r="BN998">
        <v>4</v>
      </c>
      <c r="BO998">
        <v>2</v>
      </c>
      <c r="BP998">
        <v>3</v>
      </c>
      <c r="BT998">
        <v>9</v>
      </c>
    </row>
    <row r="999" spans="2:72" x14ac:dyDescent="0.25">
      <c r="B999" s="22">
        <v>11</v>
      </c>
      <c r="C999" s="23">
        <v>1120502</v>
      </c>
      <c r="D999" s="24" t="s">
        <v>1031</v>
      </c>
      <c r="E999" s="25">
        <f t="shared" si="481"/>
        <v>68</v>
      </c>
      <c r="F999" s="25">
        <f>Tabela4[[#This Row],[1º ano  LP]]</f>
        <v>68</v>
      </c>
      <c r="G999" s="27">
        <f t="shared" si="482"/>
        <v>4</v>
      </c>
      <c r="H999" s="27">
        <f>Tabela4[[#This Row],[1º ano - APLICADOR LP]]</f>
        <v>4</v>
      </c>
      <c r="I999" s="25">
        <f t="shared" si="483"/>
        <v>64</v>
      </c>
      <c r="J999" s="25">
        <f t="shared" si="498"/>
        <v>64</v>
      </c>
      <c r="K999" s="27">
        <f t="shared" si="484"/>
        <v>4</v>
      </c>
      <c r="L999" s="27">
        <f t="shared" si="499"/>
        <v>4</v>
      </c>
      <c r="M999" s="25">
        <f t="shared" si="485"/>
        <v>69</v>
      </c>
      <c r="N999" s="25">
        <f t="shared" si="500"/>
        <v>69</v>
      </c>
      <c r="O999" s="27">
        <f t="shared" si="486"/>
        <v>4</v>
      </c>
      <c r="P999" s="27">
        <f t="shared" si="501"/>
        <v>4</v>
      </c>
      <c r="Q999" s="25">
        <f t="shared" si="487"/>
        <v>71</v>
      </c>
      <c r="R999" s="25">
        <f t="shared" si="502"/>
        <v>71</v>
      </c>
      <c r="S999" s="25">
        <f t="shared" si="488"/>
        <v>38</v>
      </c>
      <c r="T999" s="25">
        <f t="shared" si="503"/>
        <v>38</v>
      </c>
      <c r="U999" s="25">
        <f t="shared" si="489"/>
        <v>72</v>
      </c>
      <c r="V999" s="25">
        <f t="shared" si="504"/>
        <v>72</v>
      </c>
      <c r="W999" s="25">
        <f t="shared" si="490"/>
        <v>0</v>
      </c>
      <c r="X999" s="25">
        <f t="shared" si="505"/>
        <v>0</v>
      </c>
      <c r="Y999" s="25">
        <f t="shared" si="491"/>
        <v>0</v>
      </c>
      <c r="Z999" s="25">
        <f t="shared" si="506"/>
        <v>0</v>
      </c>
      <c r="AA999" s="25">
        <f t="shared" si="492"/>
        <v>0</v>
      </c>
      <c r="AB999" s="25">
        <f t="shared" si="507"/>
        <v>0</v>
      </c>
      <c r="AC999" s="25">
        <f t="shared" si="493"/>
        <v>0</v>
      </c>
      <c r="AD999" s="25">
        <f t="shared" si="508"/>
        <v>0</v>
      </c>
      <c r="AE999" s="25">
        <f t="shared" si="494"/>
        <v>0</v>
      </c>
      <c r="AF999" s="27">
        <f t="shared" si="509"/>
        <v>0</v>
      </c>
      <c r="AG999" s="27">
        <f t="shared" si="495"/>
        <v>0</v>
      </c>
      <c r="AH999" s="27">
        <f t="shared" si="510"/>
        <v>0</v>
      </c>
      <c r="AI999" s="27">
        <f t="shared" si="496"/>
        <v>0</v>
      </c>
      <c r="AJ999" s="27">
        <f t="shared" si="497"/>
        <v>0</v>
      </c>
      <c r="AK999" s="26">
        <f>SUM(Tabela4[[#This Row],[1º ano  LP]:[Questionário Contextual Estudante]])</f>
        <v>788</v>
      </c>
      <c r="AM999">
        <f>IFERROR(IF(VLOOKUP(Tabela4[[#This Row],[Designação]],BW:BX,2,0)="SIM",SUM(AR999:AU999)+(4*(SUM(BH999:BK999))),0),0)</f>
        <v>0</v>
      </c>
      <c r="AN999">
        <f>IFERROR(IF(VLOOKUP(Tabela4[[#This Row],[Designação]],BW:BX,2,0)="SIM",SUM(AV999:BC999)+(4*(SUM(BL999:BS999))),0),0)</f>
        <v>0</v>
      </c>
      <c r="AO999">
        <f>IFERROR(VLOOKUP(Tabela4[[#This Row],[Designação]],BW:BX,2,0),0)</f>
        <v>0</v>
      </c>
      <c r="AP999" t="str">
        <f>IF(Tabela4[[#This Row],[Designação]]=AQ999,"SIM","NÃO")</f>
        <v>SIM</v>
      </c>
      <c r="AQ999" s="38">
        <v>1120502</v>
      </c>
      <c r="AR999">
        <v>60</v>
      </c>
      <c r="AS999">
        <v>56</v>
      </c>
      <c r="AT999">
        <v>61</v>
      </c>
      <c r="AU999">
        <v>63</v>
      </c>
      <c r="AV999">
        <v>34</v>
      </c>
      <c r="AW999">
        <v>64</v>
      </c>
      <c r="BD999">
        <v>338</v>
      </c>
      <c r="BF999" t="str">
        <f t="shared" si="511"/>
        <v>sim</v>
      </c>
      <c r="BG999" s="38">
        <v>1120502</v>
      </c>
      <c r="BH999">
        <v>2</v>
      </c>
      <c r="BI999">
        <v>2</v>
      </c>
      <c r="BJ999">
        <v>2</v>
      </c>
      <c r="BK999">
        <v>2</v>
      </c>
      <c r="BL999">
        <v>1</v>
      </c>
      <c r="BM999">
        <v>2</v>
      </c>
      <c r="BT999">
        <v>11</v>
      </c>
    </row>
    <row r="1000" spans="2:72" x14ac:dyDescent="0.25">
      <c r="B1000" s="22">
        <v>11</v>
      </c>
      <c r="C1000" s="23">
        <v>1120503</v>
      </c>
      <c r="D1000" s="24" t="s">
        <v>1032</v>
      </c>
      <c r="E1000" s="25">
        <f t="shared" si="481"/>
        <v>67</v>
      </c>
      <c r="F1000" s="25">
        <f>Tabela4[[#This Row],[1º ano  LP]]</f>
        <v>67</v>
      </c>
      <c r="G1000" s="27">
        <f t="shared" si="482"/>
        <v>4</v>
      </c>
      <c r="H1000" s="27">
        <f>Tabela4[[#This Row],[1º ano - APLICADOR LP]]</f>
        <v>4</v>
      </c>
      <c r="I1000" s="25">
        <f t="shared" si="483"/>
        <v>37</v>
      </c>
      <c r="J1000" s="25">
        <f t="shared" si="498"/>
        <v>37</v>
      </c>
      <c r="K1000" s="27">
        <f t="shared" si="484"/>
        <v>2</v>
      </c>
      <c r="L1000" s="27">
        <f t="shared" si="499"/>
        <v>2</v>
      </c>
      <c r="M1000" s="25">
        <f t="shared" si="485"/>
        <v>87</v>
      </c>
      <c r="N1000" s="25">
        <f t="shared" si="500"/>
        <v>87</v>
      </c>
      <c r="O1000" s="27">
        <f t="shared" si="486"/>
        <v>6</v>
      </c>
      <c r="P1000" s="27">
        <f t="shared" si="501"/>
        <v>6</v>
      </c>
      <c r="Q1000" s="25">
        <f t="shared" si="487"/>
        <v>56</v>
      </c>
      <c r="R1000" s="25">
        <f t="shared" si="502"/>
        <v>56</v>
      </c>
      <c r="S1000" s="25">
        <f t="shared" si="488"/>
        <v>37</v>
      </c>
      <c r="T1000" s="25">
        <f t="shared" si="503"/>
        <v>37</v>
      </c>
      <c r="U1000" s="25">
        <f t="shared" si="489"/>
        <v>0</v>
      </c>
      <c r="V1000" s="25">
        <f t="shared" si="504"/>
        <v>0</v>
      </c>
      <c r="W1000" s="25">
        <f t="shared" si="490"/>
        <v>0</v>
      </c>
      <c r="X1000" s="25">
        <f t="shared" si="505"/>
        <v>0</v>
      </c>
      <c r="Y1000" s="25">
        <f t="shared" si="491"/>
        <v>0</v>
      </c>
      <c r="Z1000" s="25">
        <f t="shared" si="506"/>
        <v>0</v>
      </c>
      <c r="AA1000" s="25">
        <f t="shared" si="492"/>
        <v>0</v>
      </c>
      <c r="AB1000" s="25">
        <f t="shared" si="507"/>
        <v>0</v>
      </c>
      <c r="AC1000" s="25">
        <f t="shared" si="493"/>
        <v>0</v>
      </c>
      <c r="AD1000" s="25">
        <f t="shared" si="508"/>
        <v>0</v>
      </c>
      <c r="AE1000" s="25">
        <f t="shared" si="494"/>
        <v>0</v>
      </c>
      <c r="AF1000" s="27">
        <f t="shared" si="509"/>
        <v>0</v>
      </c>
      <c r="AG1000" s="27">
        <f t="shared" si="495"/>
        <v>0</v>
      </c>
      <c r="AH1000" s="27">
        <f t="shared" si="510"/>
        <v>0</v>
      </c>
      <c r="AI1000" s="27">
        <f t="shared" si="496"/>
        <v>247</v>
      </c>
      <c r="AJ1000" s="27">
        <f t="shared" si="497"/>
        <v>37</v>
      </c>
      <c r="AK1000" s="26">
        <f>SUM(Tabela4[[#This Row],[1º ano  LP]:[Questionário Contextual Estudante]])</f>
        <v>876</v>
      </c>
      <c r="AM1000">
        <f>IFERROR(IF(VLOOKUP(Tabela4[[#This Row],[Designação]],BW:BX,2,0)="SIM",SUM(AR1000:AU1000)+(4*(SUM(BH1000:BK1000))),0),0)</f>
        <v>247</v>
      </c>
      <c r="AN1000">
        <f>IFERROR(IF(VLOOKUP(Tabela4[[#This Row],[Designação]],BW:BX,2,0)="SIM",SUM(AV1000:BC1000)+(4*(SUM(BL1000:BS1000))),0),0)</f>
        <v>37</v>
      </c>
      <c r="AO1000" t="str">
        <f>IFERROR(VLOOKUP(Tabela4[[#This Row],[Designação]],BW:BX,2,0),0)</f>
        <v>SIM</v>
      </c>
      <c r="AP1000" t="str">
        <f>IF(Tabela4[[#This Row],[Designação]]=AQ1000,"SIM","NÃO")</f>
        <v>SIM</v>
      </c>
      <c r="AQ1000" s="38">
        <v>1120503</v>
      </c>
      <c r="AR1000">
        <v>59</v>
      </c>
      <c r="AS1000">
        <v>33</v>
      </c>
      <c r="AT1000">
        <v>75</v>
      </c>
      <c r="AU1000">
        <v>48</v>
      </c>
      <c r="AV1000">
        <v>33</v>
      </c>
      <c r="BD1000">
        <v>248</v>
      </c>
      <c r="BF1000" t="str">
        <f t="shared" si="511"/>
        <v>sim</v>
      </c>
      <c r="BG1000" s="38">
        <v>1120503</v>
      </c>
      <c r="BH1000">
        <v>2</v>
      </c>
      <c r="BI1000">
        <v>1</v>
      </c>
      <c r="BJ1000">
        <v>3</v>
      </c>
      <c r="BK1000">
        <v>2</v>
      </c>
      <c r="BL1000">
        <v>1</v>
      </c>
      <c r="BT1000">
        <v>9</v>
      </c>
    </row>
    <row r="1001" spans="2:72" x14ac:dyDescent="0.25">
      <c r="B1001" s="22">
        <v>1</v>
      </c>
      <c r="C1001" s="23" t="s">
        <v>0</v>
      </c>
      <c r="D1001" s="24" t="s">
        <v>1033</v>
      </c>
      <c r="E1001" s="25">
        <f>_xlfn.FLOOR.MATH(SUMIFS(E$8:E$1000,$B$8:$B$1000,1)*0.04,10)</f>
        <v>90</v>
      </c>
      <c r="F1001" s="25">
        <f t="shared" ref="F1001:F1011" si="512">E1001</f>
        <v>90</v>
      </c>
      <c r="G1001" s="25">
        <f>_xlfn.FLOOR.MATH(SUMIFS(G$8:G$1000,$B$8:$B$1000,1)*0.07,5)</f>
        <v>10</v>
      </c>
      <c r="H1001" s="27">
        <f>Tabela4[[#This Row],[1º ano - APLICADOR LP]]</f>
        <v>10</v>
      </c>
      <c r="I1001" s="25">
        <f>_xlfn.FLOOR.MATH(SUMIFS(I$8:I$1000,$B$8:$B$1000,1)*0.04,10)</f>
        <v>100</v>
      </c>
      <c r="J1001" s="25">
        <f>I1001</f>
        <v>100</v>
      </c>
      <c r="K1001" s="25">
        <f>_xlfn.FLOOR.MATH(SUMIFS(K$8:K$1000,$B$8:$B$1000,1)*0.07,5)</f>
        <v>10</v>
      </c>
      <c r="L1001" s="27">
        <f t="shared" si="499"/>
        <v>10</v>
      </c>
      <c r="M1001" s="25">
        <f>_xlfn.FLOOR.MATH(SUMIFS(M$8:M$1000,$B$8:$B$1000,1)*0.04,10)</f>
        <v>110</v>
      </c>
      <c r="N1001" s="25">
        <f>M1001</f>
        <v>110</v>
      </c>
      <c r="O1001" s="25">
        <f>_xlfn.FLOOR.MATH(SUMIFS(O$8:O$1000,$B$8:$B$1000,1)*0.07,5)</f>
        <v>10</v>
      </c>
      <c r="P1001" s="27">
        <f t="shared" si="501"/>
        <v>10</v>
      </c>
      <c r="Q1001" s="25">
        <f>_xlfn.FLOOR.MATH(SUMIFS(Q$8:Q$1000,$B$8:$B$1000,1)*0.04,10)</f>
        <v>90</v>
      </c>
      <c r="R1001" s="25">
        <f>Q1001</f>
        <v>90</v>
      </c>
      <c r="S1001" s="25">
        <f>_xlfn.FLOOR.MATH(SUMIFS(S$8:S$1000,$B$8:$B$1000,1)*0.04,10)</f>
        <v>90</v>
      </c>
      <c r="T1001" s="25">
        <f>S1001</f>
        <v>90</v>
      </c>
      <c r="U1001" s="25">
        <f>_xlfn.FLOOR.MATH(SUMIFS(U$8:U$1000,$B$8:$B$1000,1)*0.04,10)</f>
        <v>100</v>
      </c>
      <c r="V1001" s="25">
        <f t="shared" si="504"/>
        <v>100</v>
      </c>
      <c r="W1001" s="25">
        <f>_xlfn.FLOOR.MATH(SUMIFS(W$8:W$1000,$B$8:$B$1000,1)*0.04,10)</f>
        <v>90</v>
      </c>
      <c r="X1001" s="25">
        <f>W1001</f>
        <v>90</v>
      </c>
      <c r="Y1001" s="25">
        <f>_xlfn.FLOOR.MATH(SUMIFS(Y$8:Y$1000,$B$8:$B$1000,1)*0.04,10)</f>
        <v>70</v>
      </c>
      <c r="Z1001" s="25">
        <f t="shared" si="506"/>
        <v>70</v>
      </c>
      <c r="AA1001" s="25">
        <f>_xlfn.FLOOR.MATH(SUMIFS(AA$8:AA$1000,$B$8:$B$1000,1)*0.04,10)</f>
        <v>70</v>
      </c>
      <c r="AB1001" s="25">
        <f t="shared" si="507"/>
        <v>70</v>
      </c>
      <c r="AC1001" s="25">
        <f>_xlfn.FLOOR.MATH(SUMIFS(AC$8:AC$1000,$B$8:$B$1000,1)*0.05,5)</f>
        <v>15</v>
      </c>
      <c r="AD1001" s="25">
        <f t="shared" si="508"/>
        <v>15</v>
      </c>
      <c r="AE1001" s="25">
        <f>_xlfn.FLOOR.MATH(SUMIFS(AE$8:AE$1000,$B$8:$B$1000,1)*0.05,5)</f>
        <v>30</v>
      </c>
      <c r="AF1001" s="27">
        <f t="shared" si="509"/>
        <v>30</v>
      </c>
      <c r="AG1001" s="39">
        <f>_xlfn.FLOOR.MATH(SUMIFS(AG$8:AG$1000,$B$8:$B$1000,1)*0.1,5)</f>
        <v>5</v>
      </c>
      <c r="AH1001" s="27">
        <f t="shared" si="510"/>
        <v>5</v>
      </c>
      <c r="AI1001" s="27">
        <f>_xlfn.FLOOR.MATH(SUMIFS(AI$8:AI$1000,$B$8:$B$1000,1)*0.032,5)</f>
        <v>65</v>
      </c>
      <c r="AJ1001" s="39">
        <f>_xlfn.FLOOR.MATH(SUMIFS(AJ$8:AJ$1000,$B$8:$B$1000,1)*0.03,5)</f>
        <v>80</v>
      </c>
      <c r="AK1001" s="26">
        <f>SUM(Tabela4[[#This Row],[1º ano  LP]:[Questionário Contextual Estudante]])</f>
        <v>1925</v>
      </c>
      <c r="AM1001">
        <f>IFERROR(IF(VLOOKUP(Tabela4[[#This Row],[Designação]],BW:BX,2,0)="SIM",SUM(AR1001:AU1001)+(4*(SUM(BH1001:BK1001))),0),0)</f>
        <v>0</v>
      </c>
      <c r="AN1001">
        <f>IFERROR(IF(VLOOKUP(Tabela4[[#This Row],[Designação]],BW:BX,2,0)="SIM",SUM(AV1001:BC1001)+(4*(SUM(BL1001:BS1001))),0),0)</f>
        <v>0</v>
      </c>
      <c r="AO1001">
        <f>IFERROR(VLOOKUP(Tabela4[[#This Row],[Designação]],BW:BX,2,0),0)</f>
        <v>0</v>
      </c>
      <c r="AQ1001" t="s">
        <v>29</v>
      </c>
      <c r="AR1001">
        <v>46818</v>
      </c>
      <c r="AS1001">
        <v>52012</v>
      </c>
      <c r="AT1001">
        <v>55078</v>
      </c>
      <c r="AU1001">
        <v>50702</v>
      </c>
      <c r="AV1001">
        <v>49302</v>
      </c>
      <c r="AW1001">
        <v>52800</v>
      </c>
      <c r="AX1001">
        <v>49911</v>
      </c>
      <c r="AY1001">
        <v>44556</v>
      </c>
      <c r="AZ1001">
        <v>40890</v>
      </c>
      <c r="BA1001">
        <v>2575</v>
      </c>
      <c r="BB1001">
        <v>7058</v>
      </c>
      <c r="BC1001">
        <v>2072</v>
      </c>
      <c r="BD1001">
        <v>453774</v>
      </c>
      <c r="BF1001" t="str">
        <f t="shared" si="511"/>
        <v>sim</v>
      </c>
      <c r="BG1001" t="s">
        <v>29</v>
      </c>
      <c r="BH1001">
        <v>1742</v>
      </c>
      <c r="BI1001">
        <v>1830</v>
      </c>
      <c r="BJ1001">
        <v>1862</v>
      </c>
      <c r="BK1001">
        <v>1635</v>
      </c>
      <c r="BL1001">
        <v>1557</v>
      </c>
      <c r="BM1001">
        <v>1625</v>
      </c>
      <c r="BN1001">
        <v>1373</v>
      </c>
      <c r="BO1001">
        <v>1223</v>
      </c>
      <c r="BP1001">
        <v>1138</v>
      </c>
      <c r="BQ1001">
        <v>99</v>
      </c>
      <c r="BR1001">
        <v>276</v>
      </c>
      <c r="BS1001">
        <v>71</v>
      </c>
      <c r="BT1001">
        <v>14431</v>
      </c>
    </row>
    <row r="1002" spans="2:72" x14ac:dyDescent="0.25">
      <c r="B1002" s="22">
        <v>2</v>
      </c>
      <c r="C1002" s="23" t="s">
        <v>0</v>
      </c>
      <c r="D1002" s="24" t="s">
        <v>1034</v>
      </c>
      <c r="E1002" s="25">
        <f>_xlfn.FLOOR.MATH(SUMIFS(E$8:E$1000,$B$8:$B$1000,2)*0.04,10)</f>
        <v>140</v>
      </c>
      <c r="F1002" s="25">
        <f t="shared" si="512"/>
        <v>140</v>
      </c>
      <c r="G1002" s="25">
        <f>_xlfn.FLOOR.MATH(SUMIFS(G$8:G$1000,$B$8:$B$1000,2)*0.07,5)</f>
        <v>15</v>
      </c>
      <c r="H1002" s="27">
        <f>Tabela4[[#This Row],[1º ano - APLICADOR LP]]</f>
        <v>15</v>
      </c>
      <c r="I1002" s="25">
        <f>_xlfn.FLOOR.MATH(SUMIFS(I$8:I$1000,$B$8:$B$1000,2)*0.04,10)</f>
        <v>160</v>
      </c>
      <c r="J1002" s="25">
        <f t="shared" ref="J1002:J1011" si="513">I1002</f>
        <v>160</v>
      </c>
      <c r="K1002" s="25">
        <f>_xlfn.FLOOR.MATH(SUMIFS(K$8:K$1000,$B$8:$B$1000,2)*0.07,5)</f>
        <v>15</v>
      </c>
      <c r="L1002" s="27">
        <f t="shared" si="499"/>
        <v>15</v>
      </c>
      <c r="M1002" s="25">
        <f>_xlfn.FLOOR.MATH(SUMIFS(M$8:M$1000,$B$8:$B$1000,2)*0.04,10)</f>
        <v>160</v>
      </c>
      <c r="N1002" s="25">
        <f t="shared" ref="N1002:N1011" si="514">M1002</f>
        <v>160</v>
      </c>
      <c r="O1002" s="25">
        <f>_xlfn.FLOOR.MATH(SUMIFS(O$8:O$1000,$B$8:$B$1000,2)*0.07,5)</f>
        <v>15</v>
      </c>
      <c r="P1002" s="27">
        <f t="shared" si="501"/>
        <v>15</v>
      </c>
      <c r="Q1002" s="25">
        <f>_xlfn.FLOOR.MATH(SUMIFS(Q$8:Q$1000,$B$8:$B$1000,2)*0.04,10)</f>
        <v>150</v>
      </c>
      <c r="R1002" s="25">
        <f t="shared" ref="R1002:R1011" si="515">Q1002</f>
        <v>150</v>
      </c>
      <c r="S1002" s="25">
        <f>_xlfn.FLOOR.MATH(SUMIFS(S$8:S$1000,$B$8:$B$1000,2)*0.04,10)</f>
        <v>150</v>
      </c>
      <c r="T1002" s="25">
        <f t="shared" ref="T1002:T1011" si="516">S1002</f>
        <v>150</v>
      </c>
      <c r="U1002" s="25">
        <f>_xlfn.FLOOR.MATH(SUMIFS(U$8:U$1000,$B$8:$B$1000,2)*0.04,10)</f>
        <v>160</v>
      </c>
      <c r="V1002" s="25">
        <f t="shared" si="504"/>
        <v>160</v>
      </c>
      <c r="W1002" s="25">
        <f>_xlfn.FLOOR.MATH(SUMIFS(W$8:W$1000,$B$8:$B$1000,2)*0.04,10)</f>
        <v>150</v>
      </c>
      <c r="X1002" s="25">
        <f t="shared" si="505"/>
        <v>150</v>
      </c>
      <c r="Y1002" s="25">
        <f>_xlfn.FLOOR.MATH(SUMIFS(Y$8:Y$1000,$B$8:$B$1000,2)*0.04,10)</f>
        <v>140</v>
      </c>
      <c r="Z1002" s="25">
        <f t="shared" si="506"/>
        <v>140</v>
      </c>
      <c r="AA1002" s="25">
        <f>_xlfn.FLOOR.MATH(SUMIFS(AA$8:AA$1000,$B$8:$B$1000,2)*0.04,10)</f>
        <v>130</v>
      </c>
      <c r="AB1002" s="25">
        <f t="shared" si="507"/>
        <v>130</v>
      </c>
      <c r="AC1002" s="25">
        <f>_xlfn.FLOOR.MATH(SUMIFS(AC$8:AC$1000,$B$8:$B$1000,2)*0.05,5)</f>
        <v>10</v>
      </c>
      <c r="AD1002" s="25">
        <f t="shared" si="508"/>
        <v>10</v>
      </c>
      <c r="AE1002" s="25">
        <f>_xlfn.FLOOR.MATH(SUMIFS(AE$8:AE$1000,$B$8:$B$1000,2)*0.05,5)</f>
        <v>30</v>
      </c>
      <c r="AF1002" s="27">
        <f t="shared" si="509"/>
        <v>30</v>
      </c>
      <c r="AG1002" s="39">
        <f>_xlfn.FLOOR.MATH(SUMIFS(AG$8:AG$1000,$B$8:$B$1000,2)*0.05,5)</f>
        <v>5</v>
      </c>
      <c r="AH1002" s="27">
        <f t="shared" si="510"/>
        <v>5</v>
      </c>
      <c r="AI1002" s="27">
        <f>_xlfn.FLOOR.MATH(SUMIFS(AI$8:AI$1000,$B$8:$B$1000,2)*0.03,5)</f>
        <v>90</v>
      </c>
      <c r="AJ1002" s="39">
        <f>_xlfn.FLOOR.MATH(SUMIFS(AJ$8:AJ$1000,$B$8:$B$1000,2)*0.03,5)</f>
        <v>115</v>
      </c>
      <c r="AK1002" s="26">
        <f>SUM(Tabela4[[#This Row],[1º ano  LP]:[Questionário Contextual Estudante]])</f>
        <v>3065</v>
      </c>
    </row>
    <row r="1003" spans="2:72" x14ac:dyDescent="0.25">
      <c r="B1003" s="22">
        <v>3</v>
      </c>
      <c r="C1003" s="23" t="s">
        <v>0</v>
      </c>
      <c r="D1003" s="24" t="s">
        <v>1035</v>
      </c>
      <c r="E1003" s="25">
        <f>_xlfn.FLOOR.MATH(SUMIFS(E$8:E$1000,$B$8:$B$1000,3)*0.04,10)</f>
        <v>180</v>
      </c>
      <c r="F1003" s="25">
        <f t="shared" si="512"/>
        <v>180</v>
      </c>
      <c r="G1003" s="25">
        <f>_xlfn.FLOOR.MATH(SUMIFS(G$8:G$1000,$B$8:$B$1000,3)*0.07,5)</f>
        <v>20</v>
      </c>
      <c r="H1003" s="27">
        <f>Tabela4[[#This Row],[1º ano - APLICADOR LP]]</f>
        <v>20</v>
      </c>
      <c r="I1003" s="25">
        <f>_xlfn.FLOOR.MATH(SUMIFS(I$8:I$1000,$B$8:$B$1000,3)*0.04,10)</f>
        <v>190</v>
      </c>
      <c r="J1003" s="25">
        <f t="shared" si="513"/>
        <v>190</v>
      </c>
      <c r="K1003" s="25">
        <f>_xlfn.FLOOR.MATH(SUMIFS(K$8:K$1000,$B$8:$B$1000,3)*0.07,5)</f>
        <v>20</v>
      </c>
      <c r="L1003" s="27">
        <f t="shared" si="499"/>
        <v>20</v>
      </c>
      <c r="M1003" s="25">
        <f>_xlfn.FLOOR.MATH(SUMIFS(M$8:M$1000,$B$8:$B$1000,3)*0.04,10)</f>
        <v>200</v>
      </c>
      <c r="N1003" s="25">
        <f t="shared" si="514"/>
        <v>200</v>
      </c>
      <c r="O1003" s="25">
        <f>_xlfn.FLOOR.MATH(SUMIFS(O$8:O$1000,$B$8:$B$1000,3)*0.07,5)</f>
        <v>20</v>
      </c>
      <c r="P1003" s="27">
        <f t="shared" si="501"/>
        <v>20</v>
      </c>
      <c r="Q1003" s="25">
        <f>_xlfn.FLOOR.MATH(SUMIFS(Q$8:Q$1000,$B$8:$B$1000,3)*0.04,10)</f>
        <v>180</v>
      </c>
      <c r="R1003" s="25">
        <f t="shared" si="515"/>
        <v>180</v>
      </c>
      <c r="S1003" s="25">
        <f>_xlfn.FLOOR.MATH(SUMIFS(S$8:S$1000,$B$8:$B$1000,3)*0.04,10)</f>
        <v>170</v>
      </c>
      <c r="T1003" s="25">
        <f t="shared" si="516"/>
        <v>170</v>
      </c>
      <c r="U1003" s="25">
        <f>_xlfn.FLOOR.MATH(SUMIFS(U$8:U$1000,$B$8:$B$1000,3)*0.04,10)</f>
        <v>180</v>
      </c>
      <c r="V1003" s="25">
        <f t="shared" si="504"/>
        <v>180</v>
      </c>
      <c r="W1003" s="25">
        <f>_xlfn.FLOOR.MATH(SUMIFS(W$8:W$1000,$B$8:$B$1000,3)*0.04,10)</f>
        <v>170</v>
      </c>
      <c r="X1003" s="25">
        <f t="shared" si="505"/>
        <v>170</v>
      </c>
      <c r="Y1003" s="25">
        <f>_xlfn.FLOOR.MATH(SUMIFS(Y$8:Y$1000,$B$8:$B$1000,3)*0.04,10)</f>
        <v>150</v>
      </c>
      <c r="Z1003" s="25">
        <f t="shared" si="506"/>
        <v>150</v>
      </c>
      <c r="AA1003" s="25">
        <f>_xlfn.FLOOR.MATH(SUMIFS(AA$8:AA$1000,$B$8:$B$1000,3)*0.04,10)</f>
        <v>120</v>
      </c>
      <c r="AB1003" s="25">
        <f t="shared" si="507"/>
        <v>120</v>
      </c>
      <c r="AC1003" s="25">
        <f>_xlfn.FLOOR.MATH(SUMIFS(AC$8:AC$1000,$B$8:$B$1000,3)*0.05,5)</f>
        <v>10</v>
      </c>
      <c r="AD1003" s="25">
        <f t="shared" si="508"/>
        <v>10</v>
      </c>
      <c r="AE1003" s="25">
        <f>_xlfn.FLOOR.MATH(SUMIFS(AE$8:AE$1000,$B$8:$B$1000,3)*0.05,5)</f>
        <v>60</v>
      </c>
      <c r="AF1003" s="27">
        <f t="shared" si="509"/>
        <v>60</v>
      </c>
      <c r="AG1003" s="39">
        <f>_xlfn.FLOOR.MATH(SUMIFS(AG$8:AG$1000,$B$8:$B$1000,3)*0.05,5)</f>
        <v>10</v>
      </c>
      <c r="AH1003" s="27">
        <f t="shared" si="510"/>
        <v>10</v>
      </c>
      <c r="AI1003" s="27">
        <f>_xlfn.FLOOR.MATH(SUMIFS(AI$8:AI$1000,$B$8:$B$1000,3)*0.03,5)</f>
        <v>120</v>
      </c>
      <c r="AJ1003" s="39">
        <f>_xlfn.FLOOR.MATH(SUMIFS(AJ$8:AJ$1000,$B$8:$B$1000,3)*0.03,5)</f>
        <v>125</v>
      </c>
      <c r="AK1003" s="26">
        <f>SUM(Tabela4[[#This Row],[1º ano  LP]:[Questionário Contextual Estudante]])</f>
        <v>3605</v>
      </c>
      <c r="AM1003">
        <f>SUM(AM8:AM1001)</f>
        <v>48648</v>
      </c>
      <c r="AN1003">
        <f>SUM(AN8:AN1001)</f>
        <v>55057</v>
      </c>
      <c r="AR1003">
        <f>AR1001+(4*BH1001)</f>
        <v>53786</v>
      </c>
      <c r="AS1003">
        <f t="shared" ref="AS1003:BC1003" si="517">AS1001+(4*BI1001)</f>
        <v>59332</v>
      </c>
      <c r="AT1003">
        <f t="shared" si="517"/>
        <v>62526</v>
      </c>
      <c r="AU1003">
        <f t="shared" si="517"/>
        <v>57242</v>
      </c>
      <c r="AV1003">
        <f t="shared" si="517"/>
        <v>55530</v>
      </c>
      <c r="AW1003">
        <f t="shared" si="517"/>
        <v>59300</v>
      </c>
      <c r="AX1003">
        <f t="shared" si="517"/>
        <v>55403</v>
      </c>
      <c r="AY1003">
        <f t="shared" si="517"/>
        <v>49448</v>
      </c>
      <c r="AZ1003">
        <f t="shared" si="517"/>
        <v>45442</v>
      </c>
      <c r="BA1003">
        <f t="shared" si="517"/>
        <v>2971</v>
      </c>
      <c r="BB1003">
        <f t="shared" si="517"/>
        <v>8162</v>
      </c>
      <c r="BC1003">
        <f t="shared" si="517"/>
        <v>2356</v>
      </c>
    </row>
    <row r="1004" spans="2:72" x14ac:dyDescent="0.25">
      <c r="B1004" s="22">
        <v>4</v>
      </c>
      <c r="C1004" s="23" t="s">
        <v>0</v>
      </c>
      <c r="D1004" s="24" t="s">
        <v>1036</v>
      </c>
      <c r="E1004" s="25">
        <f>_xlfn.FLOOR.MATH(SUMIFS(E$8:E$1000,$B$8:$B$1000,4)*0.04,10)</f>
        <v>210</v>
      </c>
      <c r="F1004" s="25">
        <f t="shared" si="512"/>
        <v>210</v>
      </c>
      <c r="G1004" s="25">
        <f>_xlfn.FLOOR.MATH(SUMIFS(G$8:G$1000,$B$8:$B$1000,4)*0.07,5)</f>
        <v>20</v>
      </c>
      <c r="H1004" s="27">
        <f>Tabela4[[#This Row],[1º ano - APLICADOR LP]]</f>
        <v>20</v>
      </c>
      <c r="I1004" s="25">
        <f>_xlfn.FLOOR.MATH(SUMIFS(I$8:I$1000,$B$8:$B$1000,4)*0.04,10)</f>
        <v>240</v>
      </c>
      <c r="J1004" s="25">
        <f t="shared" si="513"/>
        <v>240</v>
      </c>
      <c r="K1004" s="25">
        <f>_xlfn.FLOOR.MATH(SUMIFS(K$8:K$1000,$B$8:$B$1000,4)*0.07,5)</f>
        <v>25</v>
      </c>
      <c r="L1004" s="27">
        <f t="shared" si="499"/>
        <v>25</v>
      </c>
      <c r="M1004" s="25">
        <f>_xlfn.FLOOR.MATH(SUMIFS(M$8:M$1000,$B$8:$B$1000,4)*0.04,10)</f>
        <v>250</v>
      </c>
      <c r="N1004" s="25">
        <f t="shared" si="514"/>
        <v>250</v>
      </c>
      <c r="O1004" s="25">
        <f>_xlfn.FLOOR.MATH(SUMIFS(O$8:O$1000,$B$8:$B$1000,4)*0.07,5)</f>
        <v>25</v>
      </c>
      <c r="P1004" s="27">
        <f t="shared" si="501"/>
        <v>25</v>
      </c>
      <c r="Q1004" s="25">
        <f>_xlfn.FLOOR.MATH(SUMIFS(Q$8:Q$1000,$B$8:$B$1000,4)*0.04,10)</f>
        <v>230</v>
      </c>
      <c r="R1004" s="25">
        <f t="shared" si="515"/>
        <v>230</v>
      </c>
      <c r="S1004" s="25">
        <f>_xlfn.FLOOR.MATH(SUMIFS(S$8:S$1000,$B$8:$B$1000,4)*0.04,10)</f>
        <v>230</v>
      </c>
      <c r="T1004" s="25">
        <f t="shared" si="516"/>
        <v>230</v>
      </c>
      <c r="U1004" s="25">
        <f>_xlfn.FLOOR.MATH(SUMIFS(U$8:U$1000,$B$8:$B$1000,4)*0.04,10)</f>
        <v>240</v>
      </c>
      <c r="V1004" s="25">
        <f t="shared" si="504"/>
        <v>240</v>
      </c>
      <c r="W1004" s="25">
        <f>_xlfn.FLOOR.MATH(SUMIFS(W$8:W$1000,$B$8:$B$1000,4)*0.04,10)</f>
        <v>220</v>
      </c>
      <c r="X1004" s="25">
        <f t="shared" si="505"/>
        <v>220</v>
      </c>
      <c r="Y1004" s="25">
        <f>_xlfn.FLOOR.MATH(SUMIFS(Y$8:Y$1000,$B$8:$B$1000,4)*0.04,10)</f>
        <v>190</v>
      </c>
      <c r="Z1004" s="25">
        <f t="shared" si="506"/>
        <v>190</v>
      </c>
      <c r="AA1004" s="25">
        <f>_xlfn.FLOOR.MATH(SUMIFS(AA$8:AA$1000,$B$8:$B$1000,4)*0.04,10)</f>
        <v>180</v>
      </c>
      <c r="AB1004" s="25">
        <f t="shared" si="507"/>
        <v>180</v>
      </c>
      <c r="AC1004" s="25">
        <f>_xlfn.FLOOR.MATH(SUMIFS(AC$8:AC$1000,$B$8:$B$1000,4)*0.05,5)</f>
        <v>20</v>
      </c>
      <c r="AD1004" s="25">
        <f t="shared" si="508"/>
        <v>20</v>
      </c>
      <c r="AE1004" s="25">
        <f>_xlfn.FLOOR.MATH(SUMIFS(AE$8:AE$1000,$B$8:$B$1000,4)*0.05,5)</f>
        <v>35</v>
      </c>
      <c r="AF1004" s="27">
        <f t="shared" si="509"/>
        <v>35</v>
      </c>
      <c r="AG1004" s="39">
        <f>_xlfn.FLOOR.MATH(SUMIFS(AG$8:AG$1000,$B$8:$B$1000,4)*0.05,5)</f>
        <v>20</v>
      </c>
      <c r="AH1004" s="27">
        <f t="shared" si="510"/>
        <v>20</v>
      </c>
      <c r="AI1004" s="27">
        <f>_xlfn.FLOOR.MATH(SUMIFS(AI$8:AI$1000,$B$8:$B$1000,4)*0.03,5)</f>
        <v>145</v>
      </c>
      <c r="AJ1004" s="39">
        <f>_xlfn.FLOOR.MATH(SUMIFS(AJ$8:AJ$1000,$B$8:$B$1000,4)*0.03,5)</f>
        <v>160</v>
      </c>
      <c r="AK1004" s="26">
        <f>SUM(Tabela4[[#This Row],[1º ano  LP]:[Questionário Contextual Estudante]])</f>
        <v>4575</v>
      </c>
      <c r="AR1004" t="e" cm="1" vm="1">
        <f t="array" aca="1" ref="AR1004" ca="1">COUNTIF(AR8:AR1000,AM8:AM1001)</f>
        <v>#VALUE!</v>
      </c>
    </row>
    <row r="1005" spans="2:72" x14ac:dyDescent="0.25">
      <c r="B1005" s="22">
        <v>5</v>
      </c>
      <c r="C1005" s="23" t="s">
        <v>0</v>
      </c>
      <c r="D1005" s="24" t="s">
        <v>1037</v>
      </c>
      <c r="E1005" s="25">
        <f>_xlfn.FLOOR.MATH(SUMIFS(E$8:E$1000,$B$8:$B$1000,5)*0.04,10)</f>
        <v>170</v>
      </c>
      <c r="F1005" s="25">
        <f t="shared" si="512"/>
        <v>170</v>
      </c>
      <c r="G1005" s="25">
        <f>_xlfn.FLOOR.MATH(SUMIFS(G$8:G$1000,$B$8:$B$1000,5)*0.07,5)</f>
        <v>20</v>
      </c>
      <c r="H1005" s="27">
        <f>Tabela4[[#This Row],[1º ano - APLICADOR LP]]</f>
        <v>20</v>
      </c>
      <c r="I1005" s="25">
        <f>_xlfn.FLOOR.MATH(SUMIFS(I$8:I$1000,$B$8:$B$1000,5)*0.04,10)</f>
        <v>200</v>
      </c>
      <c r="J1005" s="25">
        <f t="shared" si="513"/>
        <v>200</v>
      </c>
      <c r="K1005" s="25">
        <f>_xlfn.FLOOR.MATH(SUMIFS(K$8:K$1000,$B$8:$B$1000,5)*0.07,5)</f>
        <v>20</v>
      </c>
      <c r="L1005" s="27">
        <f t="shared" si="499"/>
        <v>20</v>
      </c>
      <c r="M1005" s="25">
        <f>_xlfn.FLOOR.MATH(SUMIFS(M$8:M$1000,$B$8:$B$1000,5)*0.04,10)</f>
        <v>210</v>
      </c>
      <c r="N1005" s="25">
        <f t="shared" si="514"/>
        <v>210</v>
      </c>
      <c r="O1005" s="25">
        <f>_xlfn.FLOOR.MATH(SUMIFS(O$8:O$1000,$B$8:$B$1000,5)*0.07,5)</f>
        <v>20</v>
      </c>
      <c r="P1005" s="27">
        <f t="shared" si="501"/>
        <v>20</v>
      </c>
      <c r="Q1005" s="25">
        <f>_xlfn.FLOOR.MATH(SUMIFS(Q$8:Q$1000,$B$8:$B$1000,5)*0.04,10)</f>
        <v>190</v>
      </c>
      <c r="R1005" s="25">
        <f t="shared" si="515"/>
        <v>190</v>
      </c>
      <c r="S1005" s="25">
        <f>_xlfn.FLOOR.MATH(SUMIFS(S$8:S$1000,$B$8:$B$1000,5)*0.04,10)</f>
        <v>190</v>
      </c>
      <c r="T1005" s="25">
        <f t="shared" si="516"/>
        <v>190</v>
      </c>
      <c r="U1005" s="25">
        <f>_xlfn.FLOOR.MATH(SUMIFS(U$8:U$1000,$B$8:$B$1000,5)*0.04,10)</f>
        <v>200</v>
      </c>
      <c r="V1005" s="25">
        <f t="shared" si="504"/>
        <v>200</v>
      </c>
      <c r="W1005" s="25">
        <f>_xlfn.FLOOR.MATH(SUMIFS(W$8:W$1000,$B$8:$B$1000,5)*0.04,10)</f>
        <v>200</v>
      </c>
      <c r="X1005" s="25">
        <f t="shared" si="505"/>
        <v>200</v>
      </c>
      <c r="Y1005" s="25">
        <f>_xlfn.FLOOR.MATH(SUMIFS(Y$8:Y$1000,$B$8:$B$1000,5)*0.04,10)</f>
        <v>190</v>
      </c>
      <c r="Z1005" s="25">
        <f t="shared" si="506"/>
        <v>190</v>
      </c>
      <c r="AA1005" s="25">
        <f>_xlfn.FLOOR.MATH(SUMIFS(AA$8:AA$1000,$B$8:$B$1000,5)*0.04,10)</f>
        <v>170</v>
      </c>
      <c r="AB1005" s="25">
        <f t="shared" si="507"/>
        <v>170</v>
      </c>
      <c r="AC1005" s="39">
        <f>_xlfn.FLOOR.MATH(SUMIFS(AC$8:AC$1000,$B$8:$B$1000,5)*0.05,5)</f>
        <v>5</v>
      </c>
      <c r="AD1005" s="25">
        <f t="shared" si="508"/>
        <v>5</v>
      </c>
      <c r="AE1005" s="25">
        <f>_xlfn.FLOOR.MATH(SUMIFS(AE$8:AE$1000,$B$8:$B$1000,5)*0.05,5)</f>
        <v>25</v>
      </c>
      <c r="AF1005" s="27">
        <f t="shared" si="509"/>
        <v>25</v>
      </c>
      <c r="AG1005" s="39">
        <f>_xlfn.FLOOR.MATH(SUMIFS(AG$8:AG$1000,$B$8:$B$1000,5)*0.05,5)</f>
        <v>10</v>
      </c>
      <c r="AH1005" s="27">
        <f t="shared" si="510"/>
        <v>10</v>
      </c>
      <c r="AI1005" s="27">
        <f>_xlfn.FLOOR.MATH(SUMIFS(AI$8:AI$1000,$B$8:$B$1000,5)*0.03,5)</f>
        <v>110</v>
      </c>
      <c r="AJ1005" s="39">
        <f>_xlfn.FLOOR.MATH(SUMIFS(AJ$8:AJ$1000,$B$8:$B$1000,5)*0.03,5)</f>
        <v>125</v>
      </c>
      <c r="AK1005" s="26">
        <f>SUM(Tabela4[[#This Row],[1º ano  LP]:[Questionário Contextual Estudante]])</f>
        <v>3875</v>
      </c>
    </row>
    <row r="1006" spans="2:72" x14ac:dyDescent="0.25">
      <c r="B1006" s="22">
        <v>6</v>
      </c>
      <c r="C1006" s="23" t="s">
        <v>0</v>
      </c>
      <c r="D1006" s="24" t="s">
        <v>1038</v>
      </c>
      <c r="E1006" s="25">
        <f>_xlfn.FLOOR.MATH(SUMIFS(E$8:E$1000,$B$8:$B$1000,6)*0.04,10)</f>
        <v>140</v>
      </c>
      <c r="F1006" s="25">
        <f t="shared" si="512"/>
        <v>140</v>
      </c>
      <c r="G1006" s="25">
        <f>_xlfn.FLOOR.MATH(SUMIFS(G$8:G$1000,$B$8:$B$1000,6)*0.07,5)</f>
        <v>15</v>
      </c>
      <c r="H1006" s="27">
        <f>Tabela4[[#This Row],[1º ano - APLICADOR LP]]</f>
        <v>15</v>
      </c>
      <c r="I1006" s="25">
        <f>_xlfn.FLOOR.MATH(SUMIFS(I$8:I$1000,$B$8:$B$1000,6)*0.04,10)</f>
        <v>160</v>
      </c>
      <c r="J1006" s="25">
        <f t="shared" si="513"/>
        <v>160</v>
      </c>
      <c r="K1006" s="25">
        <f>_xlfn.FLOOR.MATH(SUMIFS(K$8:K$1000,$B$8:$B$1000,6)*0.07,5)</f>
        <v>15</v>
      </c>
      <c r="L1006" s="27">
        <f t="shared" si="499"/>
        <v>15</v>
      </c>
      <c r="M1006" s="25">
        <f>_xlfn.FLOOR.MATH(SUMIFS(M$8:M$1000,$B$8:$B$1000,6)*0.04,10)</f>
        <v>170</v>
      </c>
      <c r="N1006" s="25">
        <f t="shared" si="514"/>
        <v>170</v>
      </c>
      <c r="O1006" s="25">
        <f>_xlfn.FLOOR.MATH(SUMIFS(O$8:O$1000,$B$8:$B$1000,6)*0.07,5)</f>
        <v>15</v>
      </c>
      <c r="P1006" s="27">
        <f t="shared" si="501"/>
        <v>15</v>
      </c>
      <c r="Q1006" s="25">
        <f>_xlfn.FLOOR.MATH(SUMIFS(Q$8:Q$1000,$B$8:$B$1000,6)*0.04,10)</f>
        <v>150</v>
      </c>
      <c r="R1006" s="25">
        <f t="shared" si="515"/>
        <v>150</v>
      </c>
      <c r="S1006" s="25">
        <f>_xlfn.FLOOR.MATH(SUMIFS(S$8:S$1000,$B$8:$B$1000,6)*0.04,10)</f>
        <v>140</v>
      </c>
      <c r="T1006" s="25">
        <f t="shared" si="516"/>
        <v>140</v>
      </c>
      <c r="U1006" s="25">
        <f>_xlfn.FLOOR.MATH(SUMIFS(U$8:U$1000,$B$8:$B$1000,6)*0.04,10)</f>
        <v>150</v>
      </c>
      <c r="V1006" s="25">
        <f t="shared" si="504"/>
        <v>150</v>
      </c>
      <c r="W1006" s="25">
        <f>_xlfn.FLOOR.MATH(SUMIFS(W$8:W$1000,$B$8:$B$1000,6)*0.04,10)</f>
        <v>130</v>
      </c>
      <c r="X1006" s="25">
        <f t="shared" si="505"/>
        <v>130</v>
      </c>
      <c r="Y1006" s="25">
        <f>_xlfn.FLOOR.MATH(SUMIFS(Y$8:Y$1000,$B$8:$B$1000,6)*0.04,10)</f>
        <v>120</v>
      </c>
      <c r="Z1006" s="25">
        <f t="shared" si="506"/>
        <v>120</v>
      </c>
      <c r="AA1006" s="25">
        <f>_xlfn.FLOOR.MATH(SUMIFS(AA$8:AA$1000,$B$8:$B$1000,6)*0.04,10)</f>
        <v>110</v>
      </c>
      <c r="AB1006" s="25">
        <f t="shared" si="507"/>
        <v>110</v>
      </c>
      <c r="AC1006" s="39">
        <f>_xlfn.FLOOR.MATH(SUMIFS(AC$8:AC$1000,$B$8:$B$1000,6)*0.05,5)</f>
        <v>10</v>
      </c>
      <c r="AD1006" s="25">
        <f t="shared" si="508"/>
        <v>10</v>
      </c>
      <c r="AE1006" s="25">
        <f>_xlfn.FLOOR.MATH(SUMIFS(AE$8:AE$1000,$B$8:$B$1000,6)*0.05,5)</f>
        <v>15</v>
      </c>
      <c r="AF1006" s="27">
        <f t="shared" si="509"/>
        <v>15</v>
      </c>
      <c r="AG1006" s="39">
        <f>_xlfn.FLOOR.MATH(SUMIFS(AG$8:AG$1000,$B$8:$B$1000,6)*0.05,5)</f>
        <v>5</v>
      </c>
      <c r="AH1006" s="27">
        <f t="shared" si="510"/>
        <v>5</v>
      </c>
      <c r="AI1006" s="27">
        <f>_xlfn.FLOOR.MATH(SUMIFS(AI$8:AI$1000,$B$8:$B$1000,6)*0.031,5)</f>
        <v>115</v>
      </c>
      <c r="AJ1006" s="39">
        <f>_xlfn.FLOOR.MATH(SUMIFS(AJ$8:AJ$1000,$B$8:$B$1000,6)*0.03,5)</f>
        <v>130</v>
      </c>
      <c r="AK1006" s="26">
        <f>SUM(Tabela4[[#This Row],[1º ano  LP]:[Questionário Contextual Estudante]])</f>
        <v>2935</v>
      </c>
    </row>
    <row r="1007" spans="2:72" x14ac:dyDescent="0.25">
      <c r="B1007" s="22">
        <v>7</v>
      </c>
      <c r="C1007" s="23" t="s">
        <v>0</v>
      </c>
      <c r="D1007" s="24" t="s">
        <v>1039</v>
      </c>
      <c r="E1007" s="25">
        <f>_xlfn.FLOOR.MATH(SUMIFS(E$8:E$1000,$B$8:$B$1000,7)*0.04,10)</f>
        <v>320</v>
      </c>
      <c r="F1007" s="25">
        <f t="shared" si="512"/>
        <v>320</v>
      </c>
      <c r="G1007" s="25">
        <f>_xlfn.FLOOR.MATH(SUMIFS(G$8:G$1000,$B$8:$B$1000,7)*0.07,5)</f>
        <v>35</v>
      </c>
      <c r="H1007" s="27">
        <f>Tabela4[[#This Row],[1º ano - APLICADOR LP]]</f>
        <v>35</v>
      </c>
      <c r="I1007" s="25">
        <f>_xlfn.FLOOR.MATH(SUMIFS(I$8:I$1000,$B$8:$B$1000,7)*0.04,10)</f>
        <v>340</v>
      </c>
      <c r="J1007" s="25">
        <f t="shared" si="513"/>
        <v>340</v>
      </c>
      <c r="K1007" s="25">
        <f>_xlfn.FLOOR.MATH(SUMIFS(K$8:K$1000,$B$8:$B$1000,7)*0.07,5)</f>
        <v>35</v>
      </c>
      <c r="L1007" s="27">
        <f t="shared" si="499"/>
        <v>35</v>
      </c>
      <c r="M1007" s="25">
        <f>_xlfn.FLOOR.MATH(SUMIFS(M$8:M$1000,$B$8:$B$1000,7)*0.04,10)</f>
        <v>380</v>
      </c>
      <c r="N1007" s="25">
        <f t="shared" si="514"/>
        <v>380</v>
      </c>
      <c r="O1007" s="25">
        <f>_xlfn.FLOOR.MATH(SUMIFS(O$8:O$1000,$B$8:$B$1000,7)*0.07,5)</f>
        <v>40</v>
      </c>
      <c r="P1007" s="27">
        <f t="shared" si="501"/>
        <v>40</v>
      </c>
      <c r="Q1007" s="25">
        <f>_xlfn.FLOOR.MATH(SUMIFS(Q$8:Q$1000,$B$8:$B$1000,7)*0.04,10)</f>
        <v>320</v>
      </c>
      <c r="R1007" s="25">
        <f t="shared" si="515"/>
        <v>320</v>
      </c>
      <c r="S1007" s="25">
        <f>_xlfn.FLOOR.MATH(SUMIFS(S$8:S$1000,$B$8:$B$1000,7)*0.04,10)</f>
        <v>320</v>
      </c>
      <c r="T1007" s="25">
        <f t="shared" si="516"/>
        <v>320</v>
      </c>
      <c r="U1007" s="25">
        <f>_xlfn.FLOOR.MATH(SUMIFS(U$8:U$1000,$B$8:$B$1000,7)*0.04,10)</f>
        <v>350</v>
      </c>
      <c r="V1007" s="25">
        <f t="shared" si="504"/>
        <v>350</v>
      </c>
      <c r="W1007" s="25">
        <f>_xlfn.FLOOR.MATH(SUMIFS(W$8:W$1000,$B$8:$B$1000,7)*0.04,10)</f>
        <v>330</v>
      </c>
      <c r="X1007" s="25">
        <f t="shared" si="505"/>
        <v>330</v>
      </c>
      <c r="Y1007" s="25">
        <f>_xlfn.FLOOR.MATH(SUMIFS(Y$8:Y$1000,$B$8:$B$1000,7)*0.04,10)</f>
        <v>270</v>
      </c>
      <c r="Z1007" s="25">
        <f t="shared" si="506"/>
        <v>270</v>
      </c>
      <c r="AA1007" s="25">
        <f>_xlfn.FLOOR.MATH(SUMIFS(AA$8:AA$1000,$B$8:$B$1000,7)*0.04,10)</f>
        <v>250</v>
      </c>
      <c r="AB1007" s="25">
        <f t="shared" si="507"/>
        <v>250</v>
      </c>
      <c r="AC1007" s="39">
        <f>_xlfn.FLOOR.MATH(SUMIFS(AC$8:AC$1000,$B$8:$B$1000,7)*0.05,5)</f>
        <v>15</v>
      </c>
      <c r="AD1007" s="25">
        <f t="shared" si="508"/>
        <v>15</v>
      </c>
      <c r="AE1007" s="25">
        <f>_xlfn.FLOOR.MATH(SUMIFS(AE$8:AE$1000,$B$8:$B$1000,7)*0.05,5)</f>
        <v>35</v>
      </c>
      <c r="AF1007" s="27">
        <f t="shared" si="509"/>
        <v>35</v>
      </c>
      <c r="AG1007" s="39">
        <f>_xlfn.FLOOR.MATH(SUMIFS(AG$8:AG$1000,$B$8:$B$1000,7)*0.05,5)</f>
        <v>20</v>
      </c>
      <c r="AH1007" s="27">
        <f t="shared" si="510"/>
        <v>20</v>
      </c>
      <c r="AI1007" s="27">
        <f>_xlfn.FLOOR.MATH(SUMIFS(AI$8:AI$1000,$B$8:$B$1000,7)*0.025,5)</f>
        <v>200</v>
      </c>
      <c r="AJ1007" s="39">
        <f>_xlfn.FLOOR.MATH(SUMIFS(AJ$8:AJ$1000,$B$8:$B$1000,7)*0.025,5)</f>
        <v>185</v>
      </c>
      <c r="AK1007" s="26">
        <f>SUM(Tabela4[[#This Row],[1º ano  LP]:[Questionário Contextual Estudante]])</f>
        <v>6505</v>
      </c>
    </row>
    <row r="1008" spans="2:72" x14ac:dyDescent="0.25">
      <c r="B1008" s="22">
        <v>8</v>
      </c>
      <c r="C1008" s="23" t="s">
        <v>0</v>
      </c>
      <c r="D1008" s="24" t="s">
        <v>1040</v>
      </c>
      <c r="E1008" s="25">
        <f>_xlfn.FLOOR.MATH(SUMIFS(E$8:E$1000,$B$8:$B$1000,8)*0.04,10)</f>
        <v>240</v>
      </c>
      <c r="F1008" s="25">
        <f t="shared" si="512"/>
        <v>240</v>
      </c>
      <c r="G1008" s="25">
        <f>_xlfn.FLOOR.MATH(SUMIFS(G$8:G$1000,$B$8:$B$1000,8)*0.07,5)</f>
        <v>25</v>
      </c>
      <c r="H1008" s="27">
        <f>Tabela4[[#This Row],[1º ano - APLICADOR LP]]</f>
        <v>25</v>
      </c>
      <c r="I1008" s="25">
        <f>_xlfn.FLOOR.MATH(SUMIFS(I$8:I$1000,$B$8:$B$1000,8)*0.04,10)</f>
        <v>260</v>
      </c>
      <c r="J1008" s="25">
        <f t="shared" si="513"/>
        <v>260</v>
      </c>
      <c r="K1008" s="25">
        <f>_xlfn.FLOOR.MATH(SUMIFS(K$8:K$1000,$B$8:$B$1000,8)*0.07,5)</f>
        <v>25</v>
      </c>
      <c r="L1008" s="27">
        <f t="shared" si="499"/>
        <v>25</v>
      </c>
      <c r="M1008" s="25">
        <f>_xlfn.FLOOR.MATH(SUMIFS(M$8:M$1000,$B$8:$B$1000,8)*0.04,10)</f>
        <v>280</v>
      </c>
      <c r="N1008" s="25">
        <f t="shared" si="514"/>
        <v>280</v>
      </c>
      <c r="O1008" s="25">
        <f>_xlfn.FLOOR.MATH(SUMIFS(O$8:O$1000,$B$8:$B$1000,8)*0.07,5)</f>
        <v>25</v>
      </c>
      <c r="P1008" s="27">
        <f t="shared" si="501"/>
        <v>25</v>
      </c>
      <c r="Q1008" s="25">
        <f>_xlfn.FLOOR.MATH(SUMIFS(Q$8:Q$1000,$B$8:$B$1000,8)*0.04,10)</f>
        <v>260</v>
      </c>
      <c r="R1008" s="25">
        <f t="shared" si="515"/>
        <v>260</v>
      </c>
      <c r="S1008" s="25">
        <f>_xlfn.FLOOR.MATH(SUMIFS(S$8:S$1000,$B$8:$B$1000,8)*0.04,10)</f>
        <v>250</v>
      </c>
      <c r="T1008" s="25">
        <f t="shared" si="516"/>
        <v>250</v>
      </c>
      <c r="U1008" s="25">
        <f>_xlfn.FLOOR.MATH(SUMIFS(U$8:U$1000,$B$8:$B$1000,8)*0.04,10)</f>
        <v>270</v>
      </c>
      <c r="V1008" s="25">
        <f t="shared" si="504"/>
        <v>270</v>
      </c>
      <c r="W1008" s="25">
        <f>_xlfn.FLOOR.MATH(SUMIFS(W$8:W$1000,$B$8:$B$1000,8)*0.04,10)</f>
        <v>240</v>
      </c>
      <c r="X1008" s="25">
        <f t="shared" si="505"/>
        <v>240</v>
      </c>
      <c r="Y1008" s="25">
        <f>_xlfn.FLOOR.MATH(SUMIFS(Y$8:Y$1000,$B$8:$B$1000,8)*0.04,10)</f>
        <v>210</v>
      </c>
      <c r="Z1008" s="25">
        <f t="shared" si="506"/>
        <v>210</v>
      </c>
      <c r="AA1008" s="25">
        <f>_xlfn.FLOOR.MATH(SUMIFS(AA$8:AA$1000,$B$8:$B$1000,8)*0.04,10)</f>
        <v>200</v>
      </c>
      <c r="AB1008" s="25">
        <f t="shared" si="507"/>
        <v>200</v>
      </c>
      <c r="AC1008" s="39">
        <f>_xlfn.FLOOR.MATH(SUMIFS(AC$8:AC$1000,$B$8:$B$1000,8)*0.05,5)</f>
        <v>15</v>
      </c>
      <c r="AD1008" s="25">
        <f t="shared" si="508"/>
        <v>15</v>
      </c>
      <c r="AE1008" s="25">
        <f>_xlfn.FLOOR.MATH(SUMIFS(AE$8:AE$1000,$B$8:$B$1000,8)*0.05,5)</f>
        <v>55</v>
      </c>
      <c r="AF1008" s="27">
        <f t="shared" si="509"/>
        <v>55</v>
      </c>
      <c r="AG1008" s="39">
        <f>_xlfn.FLOOR.MATH(SUMIFS(AG$8:AG$1000,$B$8:$B$1000,8)*0.05,5)</f>
        <v>5</v>
      </c>
      <c r="AH1008" s="27">
        <f t="shared" si="510"/>
        <v>5</v>
      </c>
      <c r="AI1008" s="27">
        <f>_xlfn.FLOOR.MATH(SUMIFS(AI$8:AI$1000,$B$8:$B$1000,8)*0.03,5)</f>
        <v>155</v>
      </c>
      <c r="AJ1008" s="39">
        <f>_xlfn.FLOOR.MATH(SUMIFS(AJ$8:AJ$1000,$B$8:$B$1000,8)*0.03,5)</f>
        <v>180</v>
      </c>
      <c r="AK1008" s="26">
        <f>SUM(Tabela4[[#This Row],[1º ano  LP]:[Questionário Contextual Estudante]])</f>
        <v>5055</v>
      </c>
    </row>
    <row r="1009" spans="2:71" x14ac:dyDescent="0.25">
      <c r="B1009" s="22">
        <v>9</v>
      </c>
      <c r="C1009" s="23" t="s">
        <v>0</v>
      </c>
      <c r="D1009" s="24" t="s">
        <v>1041</v>
      </c>
      <c r="E1009" s="25">
        <f>_xlfn.FLOOR.MATH(SUMIFS(E$8:E$1000,$B$8:$B$1000,9)*0.04,10)</f>
        <v>250</v>
      </c>
      <c r="F1009" s="25">
        <f t="shared" si="512"/>
        <v>250</v>
      </c>
      <c r="G1009" s="25">
        <f>_xlfn.FLOOR.MATH(SUMIFS(G$8:G$1000,$B$8:$B$1000,9)*0.07,5)</f>
        <v>25</v>
      </c>
      <c r="H1009" s="27">
        <f>Tabela4[[#This Row],[1º ano - APLICADOR LP]]</f>
        <v>25</v>
      </c>
      <c r="I1009" s="25">
        <f>_xlfn.FLOOR.MATH(SUMIFS(I$8:I$1000,$B$8:$B$1000,9)*0.04,10)</f>
        <v>270</v>
      </c>
      <c r="J1009" s="25">
        <f t="shared" si="513"/>
        <v>270</v>
      </c>
      <c r="K1009" s="25">
        <f>_xlfn.FLOOR.MATH(SUMIFS(K$8:K$1000,$B$8:$B$1000,9)*0.07,5)</f>
        <v>25</v>
      </c>
      <c r="L1009" s="27">
        <f t="shared" si="499"/>
        <v>25</v>
      </c>
      <c r="M1009" s="25">
        <f>_xlfn.FLOOR.MATH(SUMIFS(M$8:M$1000,$B$8:$B$1000,9)*0.04,10)</f>
        <v>280</v>
      </c>
      <c r="N1009" s="25">
        <f t="shared" si="514"/>
        <v>280</v>
      </c>
      <c r="O1009" s="25">
        <f>_xlfn.FLOOR.MATH(SUMIFS(O$8:O$1000,$B$8:$B$1000,9)*0.07,5)</f>
        <v>25</v>
      </c>
      <c r="P1009" s="27">
        <f t="shared" si="501"/>
        <v>25</v>
      </c>
      <c r="Q1009" s="25">
        <f>_xlfn.FLOOR.MATH(SUMIFS(Q$8:Q$1000,$B$8:$B$1000,9)*0.04,10)</f>
        <v>260</v>
      </c>
      <c r="R1009" s="25">
        <f t="shared" si="515"/>
        <v>260</v>
      </c>
      <c r="S1009" s="25">
        <f>_xlfn.FLOOR.MATH(SUMIFS(S$8:S$1000,$B$8:$B$1000,9)*0.04,10)</f>
        <v>250</v>
      </c>
      <c r="T1009" s="25">
        <f t="shared" si="516"/>
        <v>250</v>
      </c>
      <c r="U1009" s="25">
        <f>_xlfn.FLOOR.MATH(SUMIFS(U$8:U$1000,$B$8:$B$1000,9)*0.04,10)</f>
        <v>260</v>
      </c>
      <c r="V1009" s="25">
        <f t="shared" si="504"/>
        <v>260</v>
      </c>
      <c r="W1009" s="25">
        <f>_xlfn.FLOOR.MATH(SUMIFS(W$8:W$1000,$B$8:$B$1000,9)*0.04,10)</f>
        <v>250</v>
      </c>
      <c r="X1009" s="25">
        <f t="shared" si="505"/>
        <v>250</v>
      </c>
      <c r="Y1009" s="25">
        <f>_xlfn.FLOOR.MATH(SUMIFS(Y$8:Y$1000,$B$8:$B$1000,9)*0.04,10)</f>
        <v>230</v>
      </c>
      <c r="Z1009" s="25">
        <f t="shared" si="506"/>
        <v>230</v>
      </c>
      <c r="AA1009" s="25">
        <f>_xlfn.FLOOR.MATH(SUMIFS(AA$8:AA$1000,$B$8:$B$1000,9)*0.04,10)</f>
        <v>220</v>
      </c>
      <c r="AB1009" s="25">
        <f t="shared" si="507"/>
        <v>220</v>
      </c>
      <c r="AC1009" s="39">
        <f>_xlfn.FLOOR.MATH(SUMIFS(AC$8:AC$1000,$B$8:$B$1000,9)*0.05,5)</f>
        <v>5</v>
      </c>
      <c r="AD1009" s="25">
        <f t="shared" si="508"/>
        <v>5</v>
      </c>
      <c r="AE1009" s="25">
        <f>_xlfn.FLOOR.MATH(SUMIFS(AE$8:AE$1000,$B$8:$B$1000,9)*0.05,5)</f>
        <v>35</v>
      </c>
      <c r="AF1009" s="27">
        <f t="shared" si="509"/>
        <v>35</v>
      </c>
      <c r="AG1009" s="39">
        <f>_xlfn.FLOOR.MATH(SUMIFS(AG$8:AG$1000,$B$8:$B$1000,9)*0.05,5)</f>
        <v>5</v>
      </c>
      <c r="AH1009" s="27">
        <f t="shared" si="510"/>
        <v>5</v>
      </c>
      <c r="AI1009" s="27">
        <f>_xlfn.FLOOR.MATH(SUMIFS(AI$8:AI$1000,$B$8:$B$1000,9)*0.025,5)</f>
        <v>140</v>
      </c>
      <c r="AJ1009" s="39">
        <f>_xlfn.FLOOR.MATH(SUMIFS(AJ$8:AJ$1000,$B$8:$B$1000,9)*0.025,5)</f>
        <v>190</v>
      </c>
      <c r="AK1009" s="26">
        <f>SUM(Tabela4[[#This Row],[1º ano  LP]:[Questionário Contextual Estudante]])</f>
        <v>5110</v>
      </c>
    </row>
    <row r="1010" spans="2:71" x14ac:dyDescent="0.25">
      <c r="B1010" s="22">
        <v>10</v>
      </c>
      <c r="C1010" s="23" t="s">
        <v>0</v>
      </c>
      <c r="D1010" s="24" t="s">
        <v>1042</v>
      </c>
      <c r="E1010" s="25">
        <f>_xlfn.FLOOR.MATH(SUMIFS(E$8:E$1000,$B$8:$B$1000,10)*0.04,10)</f>
        <v>310</v>
      </c>
      <c r="F1010" s="25">
        <f t="shared" si="512"/>
        <v>310</v>
      </c>
      <c r="G1010" s="25">
        <f>_xlfn.FLOOR.MATH(SUMIFS(G$8:G$1000,$B$8:$B$1000,10)*0.07,5)</f>
        <v>30</v>
      </c>
      <c r="H1010" s="27">
        <f>Tabela4[[#This Row],[1º ano - APLICADOR LP]]</f>
        <v>30</v>
      </c>
      <c r="I1010" s="25">
        <f>_xlfn.FLOOR.MATH(SUMIFS(I$8:I$1000,$B$8:$B$1000,10)*0.04,10)</f>
        <v>350</v>
      </c>
      <c r="J1010" s="25">
        <f t="shared" si="513"/>
        <v>350</v>
      </c>
      <c r="K1010" s="25">
        <f>_xlfn.FLOOR.MATH(SUMIFS(K$8:K$1000,$B$8:$B$1000,10)*0.07,5)</f>
        <v>35</v>
      </c>
      <c r="L1010" s="27">
        <f t="shared" si="499"/>
        <v>35</v>
      </c>
      <c r="M1010" s="25">
        <f>_xlfn.FLOOR.MATH(SUMIFS(M$8:M$1000,$B$8:$B$1000,10)*0.04,10)</f>
        <v>360</v>
      </c>
      <c r="N1010" s="25">
        <f t="shared" si="514"/>
        <v>360</v>
      </c>
      <c r="O1010" s="25">
        <f>_xlfn.FLOOR.MATH(SUMIFS(O$8:O$1000,$B$8:$B$1000,10)*0.07,5)</f>
        <v>35</v>
      </c>
      <c r="P1010" s="27">
        <f t="shared" si="501"/>
        <v>35</v>
      </c>
      <c r="Q1010" s="25">
        <f>_xlfn.FLOOR.MATH(SUMIFS(Q$8:Q$1000,$B$8:$B$1000,10)*0.04,10)</f>
        <v>340</v>
      </c>
      <c r="R1010" s="25">
        <f t="shared" si="515"/>
        <v>340</v>
      </c>
      <c r="S1010" s="25">
        <f>_xlfn.FLOOR.MATH(SUMIFS(S$8:S$1000,$B$8:$B$1000,10)*0.04,10)</f>
        <v>330</v>
      </c>
      <c r="T1010" s="25">
        <f t="shared" si="516"/>
        <v>330</v>
      </c>
      <c r="U1010" s="25">
        <f>_xlfn.FLOOR.MATH(SUMIFS(U$8:U$1000,$B$8:$B$1000,10)*0.04,10)</f>
        <v>350</v>
      </c>
      <c r="V1010" s="25">
        <f t="shared" si="504"/>
        <v>350</v>
      </c>
      <c r="W1010" s="25">
        <f>_xlfn.FLOOR.MATH(SUMIFS(W$8:W$1000,$B$8:$B$1000,10)*0.04,10)</f>
        <v>330</v>
      </c>
      <c r="X1010" s="25">
        <f t="shared" si="505"/>
        <v>330</v>
      </c>
      <c r="Y1010" s="25">
        <f>_xlfn.FLOOR.MATH(SUMIFS(Y$8:Y$1000,$B$8:$B$1000,10)*0.04,10)</f>
        <v>300</v>
      </c>
      <c r="Z1010" s="25">
        <f t="shared" si="506"/>
        <v>300</v>
      </c>
      <c r="AA1010" s="25">
        <f>_xlfn.FLOOR.MATH(SUMIFS(AA$8:AA$1000,$B$8:$B$1000,10)*0.04,10)</f>
        <v>290</v>
      </c>
      <c r="AB1010" s="25">
        <f t="shared" si="507"/>
        <v>290</v>
      </c>
      <c r="AC1010" s="39">
        <f>_xlfn.FLOOR.MATH(SUMIFS(AC$8:AC$1000,$B$8:$B$1000,10)*0.05,5)</f>
        <v>25</v>
      </c>
      <c r="AD1010" s="25">
        <f t="shared" si="508"/>
        <v>25</v>
      </c>
      <c r="AE1010" s="25">
        <f>_xlfn.FLOOR.MATH(SUMIFS(AE$8:AE$1000,$B$8:$B$1000,10)*0.05,5)</f>
        <v>50</v>
      </c>
      <c r="AF1010" s="27">
        <f t="shared" si="509"/>
        <v>50</v>
      </c>
      <c r="AG1010" s="39">
        <f>_xlfn.FLOOR.MATH(SUMIFS(AG$8:AG$1000,$B$8:$B$1000,10)*0.05,5)</f>
        <v>15</v>
      </c>
      <c r="AH1010" s="27">
        <f t="shared" si="510"/>
        <v>15</v>
      </c>
      <c r="AI1010" s="27">
        <f>_xlfn.FLOOR.MATH(SUMIFS(AI$8:AI$1000,$B$8:$B$1000,10)*0.025,5)</f>
        <v>175</v>
      </c>
      <c r="AJ1010" s="39">
        <f>_xlfn.FLOOR.MATH(SUMIFS(AJ$8:AJ$1000,$B$8:$B$1000,10)*0.025,5)</f>
        <v>195</v>
      </c>
      <c r="AK1010" s="26">
        <f>SUM(Tabela4[[#This Row],[1º ano  LP]:[Questionário Contextual Estudante]])</f>
        <v>6670</v>
      </c>
    </row>
    <row r="1011" spans="2:71" ht="15.75" thickBot="1" x14ac:dyDescent="0.3">
      <c r="B1011" s="22">
        <v>11</v>
      </c>
      <c r="C1011" s="23" t="s">
        <v>0</v>
      </c>
      <c r="D1011" s="24" t="s">
        <v>1043</v>
      </c>
      <c r="E1011" s="25">
        <f>_xlfn.FLOOR.MATH(SUMIFS(E$8:E$1000,$B$8:$B$1000,11)*0.04,10)</f>
        <v>50</v>
      </c>
      <c r="F1011" s="25">
        <f t="shared" si="512"/>
        <v>50</v>
      </c>
      <c r="G1011" s="39">
        <f>_xlfn.FLOOR.MATH(SUMIFS(G$8:G$1000,$B$8:$B$1000,11)*0.07,5)</f>
        <v>5</v>
      </c>
      <c r="H1011" s="40">
        <f>Tabela4[[#This Row],[1º ano - APLICADOR LP]]</f>
        <v>5</v>
      </c>
      <c r="I1011" s="25">
        <f>_xlfn.FLOOR.MATH(SUMIFS(I$8:I$1000,$B$8:$B$1000,11)*0.04,10)</f>
        <v>50</v>
      </c>
      <c r="J1011" s="25">
        <f t="shared" si="513"/>
        <v>50</v>
      </c>
      <c r="K1011" s="39">
        <f>_xlfn.FLOOR.MATH(SUMIFS(K$8:K$1000,$B$8:$B$1000,11)*0.1,5)</f>
        <v>5</v>
      </c>
      <c r="L1011" s="40">
        <f t="shared" si="499"/>
        <v>5</v>
      </c>
      <c r="M1011" s="25">
        <f>_xlfn.FLOOR.MATH(SUMIFS(M$8:M$1000,$B$8:$B$1000,11)*0.04,10)</f>
        <v>50</v>
      </c>
      <c r="N1011" s="25">
        <f t="shared" si="514"/>
        <v>50</v>
      </c>
      <c r="O1011" s="39">
        <f>_xlfn.FLOOR.MATH(SUMIFS(O$8:O$1000,$B$8:$B$1000,11)*0.07,5)</f>
        <v>5</v>
      </c>
      <c r="P1011" s="40">
        <f t="shared" si="501"/>
        <v>5</v>
      </c>
      <c r="Q1011" s="25">
        <f>_xlfn.FLOOR.MATH(SUMIFS(Q$8:Q$1000,$B$8:$B$1000,11)*0.04,10)</f>
        <v>50</v>
      </c>
      <c r="R1011" s="25">
        <f t="shared" si="515"/>
        <v>50</v>
      </c>
      <c r="S1011" s="25">
        <f>_xlfn.FLOOR.MATH(SUMIFS(S$8:S$1000,$B$8:$B$1000,11)*0.04,10)</f>
        <v>50</v>
      </c>
      <c r="T1011" s="25">
        <f t="shared" si="516"/>
        <v>50</v>
      </c>
      <c r="U1011" s="25">
        <f>_xlfn.FLOOR.MATH(SUMIFS(U$8:U$1000,$B$8:$B$1000,11)*0.04,10)</f>
        <v>50</v>
      </c>
      <c r="V1011" s="25">
        <f t="shared" si="504"/>
        <v>50</v>
      </c>
      <c r="W1011" s="25">
        <f>_xlfn.FLOOR.MATH(SUMIFS(W$8:W$1000,$B$8:$B$1000,11)*0.04,10)</f>
        <v>50</v>
      </c>
      <c r="X1011" s="25">
        <f t="shared" si="505"/>
        <v>50</v>
      </c>
      <c r="Y1011" s="25">
        <f>_xlfn.FLOOR.MATH(SUMIFS(Y$8:Y$1000,$B$8:$B$1000,11)*0.04,10)</f>
        <v>40</v>
      </c>
      <c r="Z1011" s="25">
        <f t="shared" si="506"/>
        <v>40</v>
      </c>
      <c r="AA1011" s="25">
        <f>_xlfn.FLOOR.MATH(SUMIFS(AA$8:AA$1000,$B$8:$B$1000,11)*0.04,10)</f>
        <v>40</v>
      </c>
      <c r="AB1011" s="25">
        <f t="shared" si="507"/>
        <v>40</v>
      </c>
      <c r="AC1011" s="39">
        <f>_xlfn.FLOOR.MATH(SUMIFS(AC$8:AC$1000,$B$8:$B$1000,11)*0.2,5)</f>
        <v>0</v>
      </c>
      <c r="AD1011" s="25">
        <f t="shared" si="508"/>
        <v>0</v>
      </c>
      <c r="AE1011" s="25">
        <f>_xlfn.FLOOR.MATH(SUMIFS(AE$8:AE$1000,$B$8:$B$1000,11)*0.05,10)</f>
        <v>10</v>
      </c>
      <c r="AF1011" s="27">
        <f t="shared" si="509"/>
        <v>10</v>
      </c>
      <c r="AG1011" s="39">
        <f>_xlfn.FLOOR.MATH(SUMIFS(AG$8:AG$1000,$B$8:$B$1000,11)*0.05,5)</f>
        <v>0</v>
      </c>
      <c r="AH1011" s="27">
        <f t="shared" si="510"/>
        <v>0</v>
      </c>
      <c r="AI1011" s="27">
        <f>_xlfn.FLOOR.MATH(SUMIFS(AI$8:AI$1000,$B$8:$B$1000,11)*0.034,5)</f>
        <v>35</v>
      </c>
      <c r="AJ1011" s="39">
        <f>_xlfn.FLOOR.MATH(SUMIFS(AJ$8:AJ$1000,$B$8:$B$1000,11)*0.03,5)</f>
        <v>30</v>
      </c>
      <c r="AK1011" s="26">
        <f>SUM(Tabela4[[#This Row],[1º ano  LP]:[Questionário Contextual Estudante]])</f>
        <v>975</v>
      </c>
    </row>
    <row r="1012" spans="2:71" ht="15.75" thickBot="1" x14ac:dyDescent="0.3">
      <c r="B1012" s="2" t="s">
        <v>1044</v>
      </c>
      <c r="C1012" s="20"/>
      <c r="D1012" s="21" t="s">
        <v>1050</v>
      </c>
      <c r="E1012" s="3">
        <f>SUBTOTAL(109,E$8:E$1011)</f>
        <v>55886</v>
      </c>
      <c r="F1012" s="3">
        <f t="shared" ref="F1012:AE1012" si="518">SUBTOTAL(109,F$8:F$1011)</f>
        <v>55886</v>
      </c>
      <c r="G1012" s="3">
        <f t="shared" si="518"/>
        <v>3704</v>
      </c>
      <c r="H1012" s="3">
        <f t="shared" si="518"/>
        <v>3704</v>
      </c>
      <c r="I1012" s="3">
        <f t="shared" si="518"/>
        <v>61652</v>
      </c>
      <c r="J1012" s="3">
        <f t="shared" si="518"/>
        <v>61652</v>
      </c>
      <c r="K1012" s="3">
        <f t="shared" si="518"/>
        <v>3890</v>
      </c>
      <c r="L1012" s="3">
        <f t="shared" si="518"/>
        <v>3890</v>
      </c>
      <c r="M1012" s="3">
        <f t="shared" si="518"/>
        <v>64976</v>
      </c>
      <c r="N1012" s="3">
        <f t="shared" si="518"/>
        <v>64976</v>
      </c>
      <c r="O1012" s="3">
        <f t="shared" si="518"/>
        <v>3959</v>
      </c>
      <c r="P1012" s="3">
        <f t="shared" si="518"/>
        <v>3959</v>
      </c>
      <c r="Q1012" s="3">
        <f t="shared" si="518"/>
        <v>59462</v>
      </c>
      <c r="R1012" s="3">
        <f t="shared" si="518"/>
        <v>59462</v>
      </c>
      <c r="S1012" s="3">
        <f t="shared" si="518"/>
        <v>57700</v>
      </c>
      <c r="T1012" s="3">
        <f t="shared" si="518"/>
        <v>57700</v>
      </c>
      <c r="U1012" s="3">
        <f t="shared" si="518"/>
        <v>61610</v>
      </c>
      <c r="V1012" s="3">
        <f t="shared" si="518"/>
        <v>61610</v>
      </c>
      <c r="W1012" s="3">
        <f t="shared" si="518"/>
        <v>57563</v>
      </c>
      <c r="X1012" s="3">
        <f t="shared" si="518"/>
        <v>57563</v>
      </c>
      <c r="Y1012" s="3">
        <f t="shared" si="518"/>
        <v>51358</v>
      </c>
      <c r="Z1012" s="3">
        <f t="shared" si="518"/>
        <v>51358</v>
      </c>
      <c r="AA1012" s="3">
        <f t="shared" si="518"/>
        <v>47222</v>
      </c>
      <c r="AB1012" s="3">
        <f t="shared" si="518"/>
        <v>47222</v>
      </c>
      <c r="AC1012" s="3">
        <f t="shared" si="518"/>
        <v>3101</v>
      </c>
      <c r="AD1012" s="3">
        <f t="shared" si="518"/>
        <v>3101</v>
      </c>
      <c r="AE1012" s="3">
        <f t="shared" si="518"/>
        <v>8542</v>
      </c>
      <c r="AF1012" s="3">
        <f>SUBTOTAL(109,AF$8:AF$1011)</f>
        <v>8542</v>
      </c>
      <c r="AG1012" s="3">
        <f>SUBTOTAL(109,AG$8:AG$1011)</f>
        <v>2456</v>
      </c>
      <c r="AH1012" s="3">
        <f>SUBTOTAL(109,AH$8:AH$1011)</f>
        <v>2456</v>
      </c>
      <c r="AI1012" s="3">
        <f>SUBTOTAL(109,AI$8:AI$1011)</f>
        <v>49998</v>
      </c>
      <c r="AJ1012" s="3">
        <f>SUBTOTAL(109,AJ$8:AJ$1011)</f>
        <v>56572</v>
      </c>
      <c r="AK1012" s="30">
        <f>SUM(E1012:AJ1012)</f>
        <v>1192732</v>
      </c>
      <c r="AP1012" s="33" t="s">
        <v>29</v>
      </c>
      <c r="AQ1012" s="34" t="e" vm="2">
        <f ca="1">SUM(AR8:AR1011)</f>
        <v>#VALUE!</v>
      </c>
      <c r="AR1012" s="34">
        <v>51751</v>
      </c>
      <c r="AS1012" s="34">
        <v>50766</v>
      </c>
      <c r="AT1012" s="34">
        <v>50674</v>
      </c>
      <c r="AU1012" s="34">
        <v>54485</v>
      </c>
      <c r="AV1012" s="34">
        <v>49734</v>
      </c>
      <c r="AW1012" s="34">
        <v>47948</v>
      </c>
      <c r="AX1012" s="34">
        <v>44212</v>
      </c>
      <c r="AY1012" s="34">
        <v>41229</v>
      </c>
      <c r="AZ1012" s="34">
        <v>8508</v>
      </c>
      <c r="BA1012" s="34">
        <v>5450</v>
      </c>
      <c r="BB1012" s="34">
        <v>3445</v>
      </c>
      <c r="BC1012" s="34">
        <v>459077</v>
      </c>
      <c r="BF1012" s="33" t="s">
        <v>29</v>
      </c>
      <c r="BG1012" s="34">
        <f>SUM(BH8:BH1011)</f>
        <v>3484</v>
      </c>
      <c r="BH1012" s="34">
        <v>1813</v>
      </c>
      <c r="BI1012" s="34">
        <v>1788</v>
      </c>
      <c r="BJ1012" s="34">
        <v>1626</v>
      </c>
      <c r="BK1012" s="34">
        <v>1707</v>
      </c>
      <c r="BL1012" s="34">
        <v>1564</v>
      </c>
      <c r="BM1012" s="34">
        <v>1333</v>
      </c>
      <c r="BN1012" s="34">
        <v>1216</v>
      </c>
      <c r="BO1012" s="34">
        <v>1142</v>
      </c>
      <c r="BP1012" s="34">
        <v>297</v>
      </c>
      <c r="BQ1012" s="34">
        <v>188</v>
      </c>
      <c r="BR1012" s="34">
        <v>135</v>
      </c>
      <c r="BS1012" s="34">
        <v>14672</v>
      </c>
    </row>
    <row r="1013" spans="2:71" x14ac:dyDescent="0.25">
      <c r="E1013" s="41">
        <f>SUBTOTAL(109,E$8:E$1000)</f>
        <v>53786</v>
      </c>
      <c r="I1013" s="41">
        <f>SUBTOTAL(109,I$8:I$1000)</f>
        <v>59332</v>
      </c>
      <c r="M1013" s="41">
        <f>SUBTOTAL(109,M$8:M$1000)</f>
        <v>62526</v>
      </c>
      <c r="Q1013" s="41">
        <f>SUBTOTAL(109,Q$8:Q$1000)</f>
        <v>57242</v>
      </c>
      <c r="S1013" s="41">
        <f>SUBTOTAL(109,S$8:S$1000)</f>
        <v>55530</v>
      </c>
      <c r="U1013" s="41">
        <f>SUBTOTAL(109,U$8:U$1000)</f>
        <v>59300</v>
      </c>
      <c r="W1013" s="41">
        <f>SUBTOTAL(109,W$8:W$1000)</f>
        <v>55403</v>
      </c>
      <c r="Y1013" s="41">
        <f>SUBTOTAL(109,Y$8:Y$1000)</f>
        <v>49448</v>
      </c>
      <c r="AA1013" s="41">
        <f>SUBTOTAL(109,AA$8:AA$1000)</f>
        <v>45442</v>
      </c>
      <c r="AC1013" s="41">
        <f>SUBTOTAL(109,AC$8:AC$1000)</f>
        <v>2971</v>
      </c>
      <c r="AE1013" s="41">
        <f>SUBTOTAL(109,AE$8:AE$1000)</f>
        <v>8162</v>
      </c>
      <c r="AG1013" s="41">
        <f>SUBTOTAL(109,AG$8:AG$1000)</f>
        <v>2356</v>
      </c>
      <c r="AJ1013" s="41">
        <f>SUM(E1013:AH1013)*2</f>
        <v>1022996</v>
      </c>
      <c r="AQ1013" t="e" vm="2">
        <f ca="1">IF(E1012=AQ1012,"S","N")</f>
        <v>#VALUE!</v>
      </c>
    </row>
    <row r="1014" spans="2:71" hidden="1" x14ac:dyDescent="0.25">
      <c r="E1014" s="42">
        <v>55963</v>
      </c>
      <c r="F1014" s="42">
        <v>55963</v>
      </c>
      <c r="G1014" s="42">
        <v>4099</v>
      </c>
      <c r="H1014" s="42">
        <v>4099</v>
      </c>
      <c r="I1014" s="42">
        <v>56926</v>
      </c>
      <c r="J1014" s="42">
        <v>56926</v>
      </c>
      <c r="K1014" s="42">
        <v>3989</v>
      </c>
      <c r="L1014" s="42">
        <v>3989</v>
      </c>
      <c r="M1014" s="42">
        <v>55843</v>
      </c>
      <c r="N1014" s="42">
        <v>55843</v>
      </c>
      <c r="O1014" s="42">
        <v>3934</v>
      </c>
      <c r="P1014" s="42">
        <v>3934</v>
      </c>
      <c r="Q1014" s="42">
        <v>55741</v>
      </c>
      <c r="R1014" s="42">
        <v>55741</v>
      </c>
      <c r="S1014" s="42">
        <v>59934</v>
      </c>
      <c r="T1014" s="42">
        <v>59934</v>
      </c>
      <c r="U1014" s="42">
        <v>54707</v>
      </c>
      <c r="V1014" s="42">
        <v>54707</v>
      </c>
      <c r="W1014" s="42">
        <v>52743</v>
      </c>
      <c r="X1014" s="42">
        <v>52743</v>
      </c>
      <c r="Y1014" s="42">
        <v>48633</v>
      </c>
      <c r="Z1014" s="42">
        <v>48633</v>
      </c>
      <c r="AA1014" s="42">
        <v>45352</v>
      </c>
      <c r="AB1014" s="42">
        <v>45352</v>
      </c>
      <c r="AC1014" s="42">
        <v>9359</v>
      </c>
      <c r="AD1014" s="42">
        <v>9359</v>
      </c>
      <c r="AE1014" s="42">
        <v>5995</v>
      </c>
      <c r="AF1014" s="42">
        <v>5995</v>
      </c>
      <c r="AG1014" s="42">
        <v>3790</v>
      </c>
      <c r="AH1014" s="43">
        <v>297</v>
      </c>
      <c r="AI1014" s="43"/>
    </row>
    <row r="1015" spans="2:71" hidden="1" x14ac:dyDescent="0.25">
      <c r="E1015" s="44"/>
    </row>
    <row r="1016" spans="2:71" hidden="1" x14ac:dyDescent="0.25">
      <c r="E1016" s="44"/>
    </row>
    <row r="1017" spans="2:71" hidden="1" x14ac:dyDescent="0.25">
      <c r="E1017" s="44"/>
    </row>
    <row r="1018" spans="2:71" hidden="1" x14ac:dyDescent="0.25">
      <c r="E1018" s="44"/>
    </row>
    <row r="1019" spans="2:71" hidden="1" x14ac:dyDescent="0.25">
      <c r="E1019" s="44"/>
    </row>
    <row r="1020" spans="2:71" hidden="1" x14ac:dyDescent="0.25">
      <c r="E1020" s="44"/>
    </row>
    <row r="1021" spans="2:71" hidden="1" x14ac:dyDescent="0.25">
      <c r="E1021" s="44"/>
    </row>
    <row r="1022" spans="2:71" hidden="1" x14ac:dyDescent="0.25">
      <c r="E1022" s="44"/>
    </row>
    <row r="1023" spans="2:71" hidden="1" x14ac:dyDescent="0.25">
      <c r="E1023" s="44"/>
    </row>
    <row r="1024" spans="2:71" hidden="1" x14ac:dyDescent="0.25">
      <c r="E1024" s="44"/>
    </row>
    <row r="1025" spans="5:5" hidden="1" x14ac:dyDescent="0.25">
      <c r="E1025" s="44"/>
    </row>
    <row r="1026" spans="5:5" hidden="1" x14ac:dyDescent="0.25">
      <c r="E1026" s="44"/>
    </row>
    <row r="1027" spans="5:5" hidden="1" x14ac:dyDescent="0.25">
      <c r="E1027" s="44"/>
    </row>
    <row r="1028" spans="5:5" hidden="1" x14ac:dyDescent="0.25">
      <c r="E1028" s="44"/>
    </row>
    <row r="1029" spans="5:5" hidden="1" x14ac:dyDescent="0.25">
      <c r="E1029" s="44"/>
    </row>
    <row r="1030" spans="5:5" hidden="1" x14ac:dyDescent="0.25">
      <c r="E1030" s="44"/>
    </row>
    <row r="1031" spans="5:5" hidden="1" x14ac:dyDescent="0.25">
      <c r="E1031" s="44"/>
    </row>
    <row r="1032" spans="5:5" hidden="1" x14ac:dyDescent="0.25">
      <c r="E1032" s="44"/>
    </row>
    <row r="1033" spans="5:5" hidden="1" x14ac:dyDescent="0.25">
      <c r="E1033" s="44"/>
    </row>
    <row r="1034" spans="5:5" hidden="1" x14ac:dyDescent="0.25">
      <c r="E1034" s="44"/>
    </row>
    <row r="1035" spans="5:5" hidden="1" x14ac:dyDescent="0.25">
      <c r="E1035" s="44"/>
    </row>
    <row r="1036" spans="5:5" hidden="1" x14ac:dyDescent="0.25">
      <c r="E1036" s="44"/>
    </row>
    <row r="1037" spans="5:5" hidden="1" x14ac:dyDescent="0.25">
      <c r="E1037" s="44"/>
    </row>
    <row r="1038" spans="5:5" hidden="1" x14ac:dyDescent="0.25">
      <c r="E1038" s="44"/>
    </row>
    <row r="1039" spans="5:5" hidden="1" x14ac:dyDescent="0.25">
      <c r="E1039" s="44"/>
    </row>
    <row r="1040" spans="5:5" hidden="1" x14ac:dyDescent="0.25">
      <c r="E1040" s="44"/>
    </row>
    <row r="1041" spans="5:5" hidden="1" x14ac:dyDescent="0.25">
      <c r="E1041" s="44"/>
    </row>
    <row r="1042" spans="5:5" hidden="1" x14ac:dyDescent="0.25">
      <c r="E1042" s="44"/>
    </row>
    <row r="1043" spans="5:5" hidden="1" x14ac:dyDescent="0.25">
      <c r="E1043" s="44"/>
    </row>
    <row r="1045" spans="5:5" hidden="1" x14ac:dyDescent="0.25">
      <c r="E1045" s="44"/>
    </row>
    <row r="1046" spans="5:5" x14ac:dyDescent="0.25"/>
  </sheetData>
  <sheetProtection algorithmName="SHA-512" hashValue="jqtI3i7T2gQOymM1E3FAojS6wHJYIPpcxNWKwpJq2ElBcvUqCNkkLkV/y86VcOzGxisD4eZR5WQM0Glig9/2Uw==" saltValue="KFkQuSNzhZT6rrfqSMYnOQ==" spinCount="100000" sheet="1" objects="1" scenarios="1"/>
  <phoneticPr fontId="27" type="noConversion"/>
  <conditionalFormatting sqref="E8:AK1011">
    <cfRule type="cellIs" dxfId="0" priority="1" operator="equal">
      <formula>0</formula>
    </cfRule>
  </conditionalFormatting>
  <pageMargins left="0.511811024" right="0.511811024" top="0.78740157499999996" bottom="0.78740157499999996" header="0.31496062000000002" footer="0.31496062000000002"/>
  <pageSetup orientation="portrait" r:id="rId1"/>
  <ignoredErrors>
    <ignoredError sqref="E8:AH1011 AJ1001:AJ1011 AI1001:AI1005 AJ8:AJ1000 AI1006:AI1008 AI1009:AI1011" calculatedColum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DISTRIBUIÇÃO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Renan dos Santos Medeiros</dc:creator>
  <cp:keywords/>
  <dc:description/>
  <cp:lastModifiedBy>Avaliação</cp:lastModifiedBy>
  <cp:revision/>
  <dcterms:created xsi:type="dcterms:W3CDTF">2022-02-21T11:34:05Z</dcterms:created>
  <dcterms:modified xsi:type="dcterms:W3CDTF">2023-11-13T14:40:33Z</dcterms:modified>
  <cp:category/>
  <cp:contentStatus/>
</cp:coreProperties>
</file>